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RADNA POVRŠINA\planovi poslovanja\Med eko 2024\"/>
    </mc:Choice>
  </mc:AlternateContent>
  <xr:revisionPtr revIDLastSave="0" documentId="13_ncr:1_{3A85FF21-9295-4123-8E31-3907F64CBCCA}" xr6:coauthVersionLast="47" xr6:coauthVersionMax="47" xr10:uidLastSave="{00000000-0000-0000-0000-000000000000}"/>
  <bookViews>
    <workbookView xWindow="0" yWindow="0" windowWidth="28800" windowHeight="15600" activeTab="3" xr2:uid="{00000000-000D-0000-FFFF-FFFF00000000}"/>
  </bookViews>
  <sheets>
    <sheet name="SVI ODJELI" sheetId="1" r:id="rId1"/>
    <sheet name="01 -OPĆI" sheetId="2" r:id="rId2"/>
    <sheet name="02- KOMUNALNI" sheetId="3" r:id="rId3"/>
    <sheet name="03-SMEĆE" sheetId="4" r:id="rId4"/>
    <sheet name="04-H.G.I." sheetId="6" r:id="rId5"/>
    <sheet name="ZBROJ 02 I 04" sheetId="9" r:id="rId6"/>
    <sheet name="05-IGRALIŠTA" sheetId="7" state="hidden" r:id="rId7"/>
    <sheet name="08-PREFAKTURIRATI ALBANEŽ" sheetId="8" state="hidden" r:id="rId8"/>
    <sheet name="04-PROMIDŽBA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112" i="4"/>
  <c r="E112" i="6" l="1"/>
  <c r="E112" i="3"/>
  <c r="E113" i="6"/>
  <c r="E113" i="4"/>
  <c r="E113" i="3"/>
  <c r="E113" i="2"/>
  <c r="E112" i="2"/>
  <c r="E83" i="6" l="1"/>
  <c r="E97" i="2" l="1"/>
  <c r="E96" i="2"/>
  <c r="E94" i="2"/>
  <c r="E93" i="2"/>
  <c r="E92" i="2"/>
  <c r="E90" i="2"/>
  <c r="E89" i="2"/>
  <c r="E88" i="2"/>
  <c r="E87" i="2"/>
  <c r="E86" i="2"/>
  <c r="E85" i="2"/>
  <c r="E84" i="2"/>
  <c r="E83" i="2"/>
  <c r="E82" i="2"/>
  <c r="E81" i="2"/>
  <c r="E80" i="2"/>
  <c r="E79" i="2"/>
  <c r="E74" i="2"/>
  <c r="E73" i="2"/>
  <c r="E72" i="2"/>
  <c r="E70" i="2"/>
  <c r="E69" i="2"/>
  <c r="E68" i="2"/>
  <c r="E67" i="2"/>
  <c r="E66" i="2"/>
  <c r="E65" i="2"/>
  <c r="E64" i="2"/>
  <c r="E62" i="2"/>
  <c r="E59" i="2"/>
  <c r="E54" i="2"/>
  <c r="E52" i="2"/>
  <c r="E50" i="2"/>
  <c r="D11" i="3" l="1"/>
  <c r="D11" i="6"/>
  <c r="D75" i="2"/>
  <c r="D113" i="6"/>
  <c r="D112" i="6"/>
  <c r="D104" i="6"/>
  <c r="D100" i="6"/>
  <c r="D49" i="6"/>
  <c r="D36" i="6"/>
  <c r="D34" i="6"/>
  <c r="D33" i="6"/>
  <c r="D32" i="6"/>
  <c r="D25" i="6"/>
  <c r="D23" i="6"/>
  <c r="D15" i="6"/>
  <c r="D130" i="6"/>
  <c r="D85" i="6"/>
  <c r="D102" i="6"/>
  <c r="D78" i="6"/>
  <c r="D23" i="4"/>
  <c r="D13" i="4"/>
  <c r="D123" i="4"/>
  <c r="D113" i="4"/>
  <c r="D104" i="4"/>
  <c r="D103" i="4"/>
  <c r="D100" i="4"/>
  <c r="D73" i="4"/>
  <c r="D33" i="4"/>
  <c r="D34" i="4"/>
  <c r="D114" i="2"/>
  <c r="D113" i="3"/>
  <c r="D104" i="3"/>
  <c r="D103" i="3"/>
  <c r="D100" i="3"/>
  <c r="D33" i="3"/>
  <c r="D23" i="2"/>
  <c r="D128" i="2"/>
  <c r="D125" i="2"/>
  <c r="D116" i="2"/>
  <c r="D113" i="2"/>
  <c r="D111" i="2"/>
  <c r="D110" i="2"/>
  <c r="D100" i="2"/>
  <c r="D58" i="2"/>
  <c r="D45" i="2"/>
  <c r="D41" i="2"/>
  <c r="D33" i="2"/>
  <c r="D34" i="2"/>
  <c r="C90" i="6"/>
  <c r="C85" i="6"/>
  <c r="C78" i="6"/>
  <c r="C36" i="6"/>
  <c r="C35" i="6"/>
  <c r="C32" i="6"/>
  <c r="C25" i="6"/>
  <c r="C15" i="6"/>
  <c r="C11" i="6"/>
  <c r="C31" i="4"/>
  <c r="E31" i="4"/>
  <c r="C113" i="3"/>
  <c r="C104" i="3"/>
  <c r="C103" i="3"/>
  <c r="C93" i="3"/>
  <c r="C82" i="3"/>
  <c r="C81" i="3"/>
  <c r="C66" i="3"/>
  <c r="C52" i="3"/>
  <c r="C47" i="3"/>
  <c r="C39" i="3"/>
  <c r="C25" i="3"/>
  <c r="C129" i="2"/>
  <c r="C126" i="2"/>
  <c r="C115" i="2"/>
  <c r="C109" i="2"/>
  <c r="C107" i="2"/>
  <c r="C105" i="2"/>
  <c r="C101" i="2"/>
  <c r="C99" i="2"/>
  <c r="C98" i="2"/>
  <c r="C72" i="2"/>
  <c r="C48" i="2"/>
  <c r="C31" i="2"/>
  <c r="C29" i="2" s="1"/>
  <c r="C134" i="2" s="1"/>
  <c r="C9" i="2"/>
  <c r="D31" i="4" l="1"/>
  <c r="C103" i="9"/>
  <c r="C11" i="9"/>
  <c r="C131" i="9"/>
  <c r="D131" i="9"/>
  <c r="E131" i="9"/>
  <c r="C132" i="9"/>
  <c r="D132" i="9"/>
  <c r="E132" i="9"/>
  <c r="C133" i="9"/>
  <c r="D133" i="9"/>
  <c r="E133" i="9"/>
  <c r="D130" i="9"/>
  <c r="D129" i="9" s="1"/>
  <c r="E130" i="9"/>
  <c r="C130" i="9"/>
  <c r="C128" i="9"/>
  <c r="D128" i="9"/>
  <c r="D126" i="9" s="1"/>
  <c r="E128" i="9"/>
  <c r="D127" i="9"/>
  <c r="E127" i="9"/>
  <c r="C127" i="9"/>
  <c r="C126" i="9" s="1"/>
  <c r="C111" i="9"/>
  <c r="D111" i="9"/>
  <c r="E111" i="9"/>
  <c r="C112" i="9"/>
  <c r="E112" i="9"/>
  <c r="C113" i="9"/>
  <c r="E113" i="9"/>
  <c r="C114" i="9"/>
  <c r="D114" i="9"/>
  <c r="E114" i="9"/>
  <c r="C115" i="9"/>
  <c r="D115" i="9"/>
  <c r="E115" i="9"/>
  <c r="C116" i="9"/>
  <c r="D116" i="9"/>
  <c r="E116" i="9"/>
  <c r="C117" i="9"/>
  <c r="D117" i="9"/>
  <c r="E117" i="9"/>
  <c r="C118" i="9"/>
  <c r="D118" i="9"/>
  <c r="E118" i="9"/>
  <c r="C119" i="9"/>
  <c r="D119" i="9"/>
  <c r="E119" i="9"/>
  <c r="C120" i="9"/>
  <c r="D120" i="9"/>
  <c r="E120" i="9"/>
  <c r="C121" i="9"/>
  <c r="D121" i="9"/>
  <c r="E121" i="9"/>
  <c r="C122" i="9"/>
  <c r="D122" i="9"/>
  <c r="E122" i="9"/>
  <c r="C123" i="9"/>
  <c r="E123" i="9"/>
  <c r="C124" i="9"/>
  <c r="D124" i="9"/>
  <c r="E124" i="9"/>
  <c r="C125" i="9"/>
  <c r="D125" i="9"/>
  <c r="E125" i="9"/>
  <c r="D110" i="9"/>
  <c r="E110" i="9"/>
  <c r="D108" i="9"/>
  <c r="D107" i="9" s="1"/>
  <c r="E108" i="9"/>
  <c r="E107" i="9" s="1"/>
  <c r="D106" i="9"/>
  <c r="D105" i="9" s="1"/>
  <c r="E106" i="9"/>
  <c r="E105" i="9" s="1"/>
  <c r="C110" i="9"/>
  <c r="C108" i="9"/>
  <c r="C107" i="9" s="1"/>
  <c r="C106" i="9"/>
  <c r="C105" i="9" s="1"/>
  <c r="E103" i="9"/>
  <c r="C104" i="9"/>
  <c r="E104" i="9"/>
  <c r="D102" i="9"/>
  <c r="E102" i="9"/>
  <c r="C102" i="9"/>
  <c r="E100" i="9"/>
  <c r="C100" i="9"/>
  <c r="C99" i="9" s="1"/>
  <c r="C50" i="9"/>
  <c r="D50" i="9"/>
  <c r="E50" i="9"/>
  <c r="C51" i="9"/>
  <c r="D51" i="9"/>
  <c r="E51" i="9"/>
  <c r="C52" i="9"/>
  <c r="E52" i="9"/>
  <c r="C53" i="9"/>
  <c r="D53" i="9"/>
  <c r="E53" i="9"/>
  <c r="C54" i="9"/>
  <c r="D54" i="9"/>
  <c r="E54" i="9"/>
  <c r="C55" i="9"/>
  <c r="D55" i="9"/>
  <c r="E55" i="9"/>
  <c r="C56" i="9"/>
  <c r="D56" i="9"/>
  <c r="E56" i="9"/>
  <c r="C57" i="9"/>
  <c r="D57" i="9"/>
  <c r="E57" i="9"/>
  <c r="C58" i="9"/>
  <c r="D58" i="9"/>
  <c r="E58" i="9"/>
  <c r="C59" i="9"/>
  <c r="D59" i="9"/>
  <c r="E59" i="9"/>
  <c r="C60" i="9"/>
  <c r="D60" i="9"/>
  <c r="E60" i="9"/>
  <c r="C61" i="9"/>
  <c r="D61" i="9"/>
  <c r="E61" i="9"/>
  <c r="C62" i="9"/>
  <c r="D62" i="9"/>
  <c r="E62" i="9"/>
  <c r="C63" i="9"/>
  <c r="D63" i="9"/>
  <c r="E63" i="9"/>
  <c r="C64" i="9"/>
  <c r="D64" i="9"/>
  <c r="E64" i="9"/>
  <c r="C65" i="9"/>
  <c r="D65" i="9"/>
  <c r="E65" i="9"/>
  <c r="C66" i="9"/>
  <c r="D66" i="9"/>
  <c r="E66" i="9"/>
  <c r="C67" i="9"/>
  <c r="D67" i="9"/>
  <c r="E67" i="9"/>
  <c r="C68" i="9"/>
  <c r="D68" i="9"/>
  <c r="E68" i="9"/>
  <c r="C69" i="9"/>
  <c r="D69" i="9"/>
  <c r="E69" i="9"/>
  <c r="C70" i="9"/>
  <c r="D70" i="9"/>
  <c r="E70" i="9"/>
  <c r="C71" i="9"/>
  <c r="D71" i="9"/>
  <c r="E71" i="9"/>
  <c r="C72" i="9"/>
  <c r="D72" i="9"/>
  <c r="E72" i="9"/>
  <c r="C73" i="9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C94" i="9"/>
  <c r="D94" i="9"/>
  <c r="E94" i="9"/>
  <c r="C95" i="9"/>
  <c r="D95" i="9"/>
  <c r="E95" i="9"/>
  <c r="C96" i="9"/>
  <c r="D96" i="9"/>
  <c r="E96" i="9"/>
  <c r="C97" i="9"/>
  <c r="D97" i="9"/>
  <c r="E97" i="9"/>
  <c r="C98" i="9"/>
  <c r="D98" i="9"/>
  <c r="E98" i="9"/>
  <c r="E49" i="9"/>
  <c r="C49" i="9"/>
  <c r="C33" i="9"/>
  <c r="D33" i="9"/>
  <c r="E33" i="9"/>
  <c r="C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7" i="9"/>
  <c r="D47" i="9"/>
  <c r="E47" i="9"/>
  <c r="E32" i="9"/>
  <c r="C32" i="9"/>
  <c r="E11" i="9"/>
  <c r="C12" i="9"/>
  <c r="D12" i="9"/>
  <c r="E12" i="9"/>
  <c r="C13" i="9"/>
  <c r="D13" i="9"/>
  <c r="E13" i="9"/>
  <c r="C14" i="9"/>
  <c r="D14" i="9"/>
  <c r="E14" i="9"/>
  <c r="C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E23" i="9"/>
  <c r="C24" i="9"/>
  <c r="D24" i="9"/>
  <c r="E24" i="9"/>
  <c r="C25" i="9"/>
  <c r="D25" i="9"/>
  <c r="E25" i="9"/>
  <c r="D10" i="9"/>
  <c r="E10" i="9"/>
  <c r="C10" i="9"/>
  <c r="D11" i="9"/>
  <c r="D83" i="9"/>
  <c r="D112" i="9"/>
  <c r="D49" i="9"/>
  <c r="D34" i="9"/>
  <c r="D32" i="9"/>
  <c r="D23" i="9"/>
  <c r="D15" i="9"/>
  <c r="D123" i="9"/>
  <c r="D78" i="9"/>
  <c r="D9" i="9" l="1"/>
  <c r="D31" i="9"/>
  <c r="E99" i="9"/>
  <c r="C129" i="9"/>
  <c r="E129" i="9"/>
  <c r="E126" i="9"/>
  <c r="E109" i="9"/>
  <c r="E101" i="9"/>
  <c r="E48" i="9"/>
  <c r="E31" i="9"/>
  <c r="E9" i="9"/>
  <c r="C101" i="9"/>
  <c r="C31" i="9"/>
  <c r="C9" i="9"/>
  <c r="C109" i="9"/>
  <c r="C48" i="9"/>
  <c r="D113" i="9"/>
  <c r="D109" i="9" s="1"/>
  <c r="D104" i="9"/>
  <c r="D103" i="9"/>
  <c r="D100" i="9"/>
  <c r="D99" i="9" s="1"/>
  <c r="D52" i="9"/>
  <c r="D48" i="9" s="1"/>
  <c r="D101" i="9" l="1"/>
  <c r="D29" i="9" s="1"/>
  <c r="D134" i="9" s="1"/>
  <c r="E29" i="9"/>
  <c r="C29" i="9"/>
  <c r="C134" i="9" s="1"/>
  <c r="E134" i="9" l="1"/>
  <c r="C24" i="1" l="1"/>
  <c r="D48" i="4" l="1"/>
  <c r="C34" i="1" l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5" i="1"/>
  <c r="C104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9" i="1"/>
  <c r="C132" i="1"/>
  <c r="C133" i="1"/>
  <c r="C134" i="1"/>
  <c r="C131" i="1"/>
  <c r="C128" i="1"/>
  <c r="C111" i="1"/>
  <c r="C109" i="1"/>
  <c r="C107" i="1"/>
  <c r="C106" i="1" s="1"/>
  <c r="C103" i="1"/>
  <c r="C101" i="1"/>
  <c r="C100" i="1" s="1"/>
  <c r="C50" i="1"/>
  <c r="C33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11" i="1"/>
  <c r="C129" i="7"/>
  <c r="C126" i="7"/>
  <c r="C109" i="7"/>
  <c r="C107" i="7"/>
  <c r="C105" i="7"/>
  <c r="C101" i="7"/>
  <c r="C99" i="7"/>
  <c r="C48" i="7"/>
  <c r="C31" i="7"/>
  <c r="C9" i="7"/>
  <c r="C129" i="6"/>
  <c r="C126" i="6"/>
  <c r="C109" i="6"/>
  <c r="C107" i="6"/>
  <c r="C105" i="6"/>
  <c r="C101" i="6"/>
  <c r="C99" i="6"/>
  <c r="C48" i="6"/>
  <c r="C31" i="6"/>
  <c r="C9" i="6"/>
  <c r="C129" i="4"/>
  <c r="C126" i="4"/>
  <c r="C109" i="4"/>
  <c r="C107" i="4"/>
  <c r="C105" i="4"/>
  <c r="C101" i="4"/>
  <c r="C99" i="4"/>
  <c r="C48" i="4"/>
  <c r="C9" i="4"/>
  <c r="C129" i="3"/>
  <c r="C126" i="3"/>
  <c r="C109" i="3"/>
  <c r="C107" i="3"/>
  <c r="C105" i="3"/>
  <c r="C101" i="3"/>
  <c r="C99" i="3"/>
  <c r="C48" i="3"/>
  <c r="C31" i="3"/>
  <c r="C9" i="3"/>
  <c r="C10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3" i="1"/>
  <c r="E104" i="1"/>
  <c r="E105" i="1"/>
  <c r="E107" i="1"/>
  <c r="E106" i="1" s="1"/>
  <c r="E109" i="1"/>
  <c r="E108" i="1" s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8" i="1"/>
  <c r="E129" i="1"/>
  <c r="E131" i="1"/>
  <c r="E132" i="1"/>
  <c r="E133" i="1"/>
  <c r="E134" i="1"/>
  <c r="C29" i="4" l="1"/>
  <c r="C134" i="4" s="1"/>
  <c r="E100" i="1"/>
  <c r="C29" i="6"/>
  <c r="C134" i="6" s="1"/>
  <c r="C127" i="1"/>
  <c r="C29" i="3"/>
  <c r="C134" i="3" s="1"/>
  <c r="C29" i="7"/>
  <c r="C134" i="7" s="1"/>
  <c r="C49" i="1"/>
  <c r="C110" i="1"/>
  <c r="E130" i="1"/>
  <c r="E110" i="1"/>
  <c r="E49" i="1"/>
  <c r="E127" i="1"/>
  <c r="E102" i="1"/>
  <c r="E32" i="1"/>
  <c r="E10" i="1"/>
  <c r="C10" i="1"/>
  <c r="C32" i="1"/>
  <c r="C102" i="1"/>
  <c r="C130" i="1"/>
  <c r="C30" i="1" l="1"/>
  <c r="C135" i="1" s="1"/>
  <c r="E30" i="1"/>
  <c r="E135" i="1" l="1"/>
  <c r="D109" i="1"/>
  <c r="D108" i="1" s="1"/>
  <c r="E107" i="5"/>
  <c r="D107" i="5"/>
  <c r="C107" i="5"/>
  <c r="D107" i="8"/>
  <c r="E107" i="8"/>
  <c r="C107" i="8"/>
  <c r="C109" i="8"/>
  <c r="D109" i="8"/>
  <c r="E109" i="8"/>
  <c r="F107" i="7"/>
  <c r="E107" i="7"/>
  <c r="D107" i="7"/>
  <c r="E107" i="6"/>
  <c r="D107" i="6"/>
  <c r="D109" i="6"/>
  <c r="E109" i="6"/>
  <c r="E107" i="4"/>
  <c r="D107" i="4"/>
  <c r="E107" i="3"/>
  <c r="D107" i="3"/>
  <c r="E107" i="2"/>
  <c r="D107" i="2"/>
  <c r="D111" i="1"/>
  <c r="D129" i="1" l="1"/>
  <c r="D126" i="7" l="1"/>
  <c r="D48" i="6"/>
  <c r="E129" i="8" l="1"/>
  <c r="E126" i="8"/>
  <c r="E105" i="8"/>
  <c r="E101" i="8"/>
  <c r="E99" i="8"/>
  <c r="E48" i="8"/>
  <c r="E31" i="8"/>
  <c r="E9" i="8"/>
  <c r="D9" i="8"/>
  <c r="D31" i="8"/>
  <c r="D48" i="8"/>
  <c r="D99" i="8"/>
  <c r="D101" i="8"/>
  <c r="D105" i="8"/>
  <c r="D126" i="8"/>
  <c r="D129" i="8"/>
  <c r="F129" i="7"/>
  <c r="F126" i="7"/>
  <c r="F109" i="7"/>
  <c r="F105" i="7"/>
  <c r="F101" i="7"/>
  <c r="F99" i="7"/>
  <c r="F48" i="7"/>
  <c r="F31" i="7"/>
  <c r="F9" i="7"/>
  <c r="E9" i="7"/>
  <c r="E31" i="7"/>
  <c r="E48" i="7"/>
  <c r="E99" i="7"/>
  <c r="E101" i="7"/>
  <c r="E105" i="7"/>
  <c r="E109" i="7"/>
  <c r="E126" i="7"/>
  <c r="E129" i="7"/>
  <c r="E129" i="5"/>
  <c r="E126" i="5"/>
  <c r="E109" i="5"/>
  <c r="E105" i="5"/>
  <c r="E101" i="5"/>
  <c r="E99" i="5"/>
  <c r="E48" i="5"/>
  <c r="E31" i="5"/>
  <c r="E9" i="5"/>
  <c r="E29" i="8" l="1"/>
  <c r="E29" i="7"/>
  <c r="E134" i="7" s="1"/>
  <c r="D29" i="8"/>
  <c r="E29" i="5"/>
  <c r="F29" i="7"/>
  <c r="F134" i="7" s="1"/>
  <c r="E134" i="8"/>
  <c r="E134" i="5"/>
  <c r="D134" i="8" l="1"/>
  <c r="D132" i="1"/>
  <c r="D133" i="1"/>
  <c r="D134" i="1"/>
  <c r="D131" i="1"/>
  <c r="D128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04" i="1"/>
  <c r="D105" i="1"/>
  <c r="D103" i="1"/>
  <c r="D101" i="1"/>
  <c r="D100" i="1" s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50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3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129" i="8"/>
  <c r="C126" i="8"/>
  <c r="C105" i="8"/>
  <c r="C101" i="8"/>
  <c r="C99" i="8"/>
  <c r="C48" i="8"/>
  <c r="C31" i="8"/>
  <c r="C9" i="8"/>
  <c r="D129" i="7"/>
  <c r="D109" i="7"/>
  <c r="D105" i="7"/>
  <c r="D101" i="7"/>
  <c r="D99" i="7"/>
  <c r="D48" i="7"/>
  <c r="D31" i="7"/>
  <c r="D9" i="7"/>
  <c r="E129" i="6"/>
  <c r="D129" i="6"/>
  <c r="E126" i="6"/>
  <c r="D126" i="6"/>
  <c r="E105" i="6"/>
  <c r="D105" i="6"/>
  <c r="E101" i="6"/>
  <c r="D101" i="6"/>
  <c r="E99" i="6"/>
  <c r="D99" i="6"/>
  <c r="E48" i="6"/>
  <c r="E31" i="6"/>
  <c r="D31" i="6"/>
  <c r="E9" i="6"/>
  <c r="D9" i="6"/>
  <c r="D129" i="5"/>
  <c r="C129" i="5"/>
  <c r="D126" i="5"/>
  <c r="C126" i="5"/>
  <c r="D109" i="5"/>
  <c r="C109" i="5"/>
  <c r="C105" i="5"/>
  <c r="D105" i="5"/>
  <c r="D101" i="5"/>
  <c r="C101" i="5"/>
  <c r="D99" i="5"/>
  <c r="C99" i="5"/>
  <c r="D48" i="5"/>
  <c r="C48" i="5"/>
  <c r="D31" i="5"/>
  <c r="C31" i="5"/>
  <c r="D9" i="5"/>
  <c r="C9" i="5"/>
  <c r="E129" i="4"/>
  <c r="D129" i="4"/>
  <c r="E126" i="4"/>
  <c r="D126" i="4"/>
  <c r="E109" i="4"/>
  <c r="D109" i="4"/>
  <c r="E105" i="4"/>
  <c r="D105" i="4"/>
  <c r="E101" i="4"/>
  <c r="D101" i="4"/>
  <c r="E99" i="4"/>
  <c r="D99" i="4"/>
  <c r="E48" i="4"/>
  <c r="E9" i="4"/>
  <c r="D9" i="4"/>
  <c r="E129" i="3"/>
  <c r="D129" i="3"/>
  <c r="E126" i="3"/>
  <c r="D126" i="3"/>
  <c r="E109" i="3"/>
  <c r="D109" i="3"/>
  <c r="E105" i="3"/>
  <c r="D105" i="3"/>
  <c r="E101" i="3"/>
  <c r="D101" i="3"/>
  <c r="E99" i="3"/>
  <c r="D99" i="3"/>
  <c r="E48" i="3"/>
  <c r="D48" i="3"/>
  <c r="E31" i="3"/>
  <c r="D31" i="3"/>
  <c r="E9" i="3"/>
  <c r="D9" i="3"/>
  <c r="E129" i="2"/>
  <c r="D129" i="2"/>
  <c r="E126" i="2"/>
  <c r="D126" i="2"/>
  <c r="E109" i="2"/>
  <c r="D109" i="2"/>
  <c r="D105" i="2"/>
  <c r="E105" i="2"/>
  <c r="E101" i="2"/>
  <c r="D101" i="2"/>
  <c r="E99" i="2"/>
  <c r="D99" i="2"/>
  <c r="E48" i="2"/>
  <c r="D48" i="2"/>
  <c r="E31" i="2"/>
  <c r="D31" i="2"/>
  <c r="E9" i="2"/>
  <c r="D9" i="2"/>
  <c r="D29" i="4" l="1"/>
  <c r="D134" i="4" s="1"/>
  <c r="E29" i="4"/>
  <c r="D29" i="5"/>
  <c r="E29" i="3"/>
  <c r="D29" i="2"/>
  <c r="D134" i="2" s="1"/>
  <c r="D29" i="6"/>
  <c r="D134" i="6" s="1"/>
  <c r="E29" i="2"/>
  <c r="E29" i="6"/>
  <c r="D29" i="3"/>
  <c r="D134" i="3" s="1"/>
  <c r="C29" i="5"/>
  <c r="D29" i="7"/>
  <c r="C29" i="8"/>
  <c r="C134" i="8" s="1"/>
  <c r="D110" i="1"/>
  <c r="D49" i="1"/>
  <c r="D32" i="1"/>
  <c r="D130" i="1"/>
  <c r="D127" i="1"/>
  <c r="D107" i="1"/>
  <c r="C134" i="5"/>
  <c r="D102" i="1"/>
  <c r="D10" i="1"/>
  <c r="D134" i="7" l="1"/>
  <c r="E134" i="6"/>
  <c r="D134" i="5"/>
  <c r="E134" i="4"/>
  <c r="E134" i="3"/>
  <c r="D106" i="1"/>
  <c r="D30" i="1" s="1"/>
  <c r="E134" i="2"/>
  <c r="D135" i="1" l="1"/>
</calcChain>
</file>

<file path=xl/sharedStrings.xml><?xml version="1.0" encoding="utf-8"?>
<sst xmlns="http://schemas.openxmlformats.org/spreadsheetml/2006/main" count="1449" uniqueCount="187">
  <si>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</si>
  <si>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</si>
  <si>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</si>
  <si>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</si>
  <si>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</si>
  <si>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</si>
  <si>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</si>
  <si>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</si>
  <si>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</si>
  <si>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</si>
  <si>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</si>
  <si>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</si>
  <si>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</si>
  <si>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</si>
  <si>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</si>
  <si>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</si>
  <si>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</si>
  <si>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</si>
  <si>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</si>
  <si>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</si>
  <si>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</si>
  <si>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</si>
  <si>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</si>
  <si>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</si>
  <si>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</si>
  <si>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</si>
  <si>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</si>
  <si>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</si>
  <si>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</si>
  <si>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</si>
  <si>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</si>
  <si>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</si>
  <si>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</si>
  <si>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</si>
  <si>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</si>
  <si>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</si>
  <si>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</si>
  <si>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</si>
  <si>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</si>
  <si>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</si>
  <si>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</si>
  <si>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</si>
  <si>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</si>
  <si>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</si>
  <si>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</si>
  <si>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</si>
  <si>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</si>
  <si>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</si>
  <si>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</si>
  <si>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</si>
  <si>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</si>
  <si>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</si>
  <si>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</si>
  <si>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</si>
  <si>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</si>
  <si>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</si>
  <si>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</si>
  <si>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</si>
  <si>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</si>
  <si>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</si>
  <si>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</si>
  <si>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</si>
  <si>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</si>
  <si>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</si>
  <si>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</si>
  <si>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</si>
  <si>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</si>
  <si>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</si>
  <si>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</si>
  <si>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</si>
  <si>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</si>
  <si>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</si>
  <si>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</si>
  <si>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</si>
  <si>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</si>
  <si>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</si>
  <si>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</si>
  <si>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</si>
  <si>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</si>
  <si>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</si>
  <si>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</si>
  <si>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</si>
  <si>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</si>
  <si>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</si>
  <si>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</si>
  <si>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</si>
  <si>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</si>
  <si>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</si>
  <si>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</si>
  <si>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</si>
  <si>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</si>
  <si>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</si>
  <si>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</si>
  <si>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</si>
  <si>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</si>
  <si>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</si>
  <si>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</si>
  <si>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</si>
  <si>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</si>
  <si>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</si>
  <si>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</si>
  <si>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</si>
  <si>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</si>
  <si>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</si>
  <si>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</si>
  <si>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</si>
  <si>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</si>
  <si>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</si>
  <si>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</si>
  <si>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</si>
  <si>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</si>
  <si>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</si>
  <si>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</si>
  <si>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</si>
  <si>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</si>
  <si>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</si>
  <si>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</si>
  <si>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</si>
  <si>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</si>
  <si>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</si>
  <si>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</si>
  <si>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</si>
  <si>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</si>
  <si>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</si>
  <si>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</si>
  <si>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</si>
  <si>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</si>
  <si>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</si>
  <si>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</si>
  <si>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POSLONI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</si>
  <si>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</si>
  <si>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</si>
  <si>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</si>
  <si>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</si>
  <si>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</si>
  <si>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</si>
  <si>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</si>
  <si>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</si>
  <si>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</si>
  <si>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</si>
  <si>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</si>
  <si>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</si>
  <si>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</si>
  <si>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</si>
  <si>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</si>
  <si>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ZA PREFAKTURIRATI  2019.G.</t>
  </si>
  <si>
    <t>ZA PREFAKTURIRATI PLANIRANO       31.10.2019.G.</t>
  </si>
  <si>
    <t>ZA PREFAKTURIRATI  REALIZIRANO      31.10.2019.G.</t>
  </si>
  <si>
    <t>Troškovi dugoročnog rezerviranja 450</t>
  </si>
  <si>
    <t>IGRALIŠTA I REBALANS PLANA      31.12.2020.</t>
  </si>
  <si>
    <t>IGRALIŠTA -  I REBALANS PLANA      31.12.2020.</t>
  </si>
  <si>
    <t xml:space="preserve">FINANCIJSKI PLAN ZA 2022. GODINU I REALIZACIJA POSLOVANJA ZA 2021. GODINU  </t>
  </si>
  <si>
    <t>IGRALIŠTA 2022.G.</t>
  </si>
  <si>
    <t>IGRALIŠTA  PLAN     31.12.2021.</t>
  </si>
  <si>
    <t>IGRALIŠTA REALIZACIJA 31.10.2021.</t>
  </si>
  <si>
    <t>IGRALIŠTA PLAN    31.12.2022.</t>
  </si>
  <si>
    <t>Investicijsko održavanje plaža</t>
  </si>
  <si>
    <t>Održavanje građevina, uređaja i predmeta javne namjene</t>
  </si>
  <si>
    <t>Održavanje autobusnih stajališta</t>
  </si>
  <si>
    <t>Tekuće održavanje HGI</t>
  </si>
  <si>
    <t>OPĆI POSLOVI PLAN 2023.</t>
  </si>
  <si>
    <t>OPĆI POSLOVI REALIZACIJA 30.09.2023.</t>
  </si>
  <si>
    <t>OPĆI POSLOVI  PLAN  2024.</t>
  </si>
  <si>
    <t>KOMUNALNI ODJEL         PLAN 2023.</t>
  </si>
  <si>
    <t>KOMUNALNI ODJEL REALIZACIJA 30.09.2023.</t>
  </si>
  <si>
    <t>KOMUNALNI ODJEL           PLAN  2024.</t>
  </si>
  <si>
    <t>ODVOZ OTPADA         PLAN 2023.</t>
  </si>
  <si>
    <t>ODVOZ OTPADA        REALIZACIJA 30.09.2023.</t>
  </si>
  <si>
    <t>ODVOZ OTPADA           PLAN  2024.</t>
  </si>
  <si>
    <t>HORTIKULTURA, GROBLJA, IGRALIŠTA         PLAN 2023.</t>
  </si>
  <si>
    <t>HORTIKULTURA, GROBLJA, IGRALIŠTA         REALIZACIJA 30.09.2023.</t>
  </si>
  <si>
    <t>HORTIKULTURA, GROBLJA, IGRALIŠTA                                          PLAN 2024.</t>
  </si>
  <si>
    <t>KOMUNALNI KOMPLETNO         PLAN 2023.</t>
  </si>
  <si>
    <t>KOMUNALNI KOMPLETNO         REALIZACIJA 30.09.2023.</t>
  </si>
  <si>
    <t>KOMUNALNI KOMPLETNO                                       PLAN 2024.</t>
  </si>
  <si>
    <t>KOMUNALNI KOMPLETNO  2024.G.</t>
  </si>
  <si>
    <t xml:space="preserve">FINANCIJSKI PLAN ZA 2024. GODINU </t>
  </si>
  <si>
    <t>HORTIKULTURA,GROBLJA I ODRŽAVANJE IGRALIŠTA  2024.G.</t>
  </si>
  <si>
    <t>FINANCIJSKI PLAN ZA 2024. GODINU</t>
  </si>
  <si>
    <t>ODVOZ OTPADA 2024.G.</t>
  </si>
  <si>
    <t>KOMUNALNI ODJEL  2024.G.</t>
  </si>
  <si>
    <t>OPĆI POSLOVI 2024.G.</t>
  </si>
  <si>
    <t>SVI ODJELI  2024.G.</t>
  </si>
  <si>
    <t>SVI ODJELI PLAN 2023.</t>
  </si>
  <si>
    <t>SVI ODJELI  PLAN  2024.</t>
  </si>
  <si>
    <t>SVI ODJELI REALIZACIJA 30.09.2023.</t>
  </si>
  <si>
    <t>Prihodi od upravljanja i održavanja sportskih terena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</si>
</sst>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_-* #,##0.00\ _k_n_-;\-* #,##0.00\ _k_n_-;_-* &quot;-&quot;??\ _k_n_-;_-@_-"/>
    <numFmt numFmtId="165" formatCode="#,##0.00\ [$€-1];\-#,##0.00\ [$€-1]"/>
    <numFmt numFmtId="166" formatCode="#,##0.00\ [$€-1]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3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4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24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49" fontId="16" fillId="7" borderId="5" xfId="1" applyNumberFormat="1" applyFont="1" applyFill="1" applyBorder="1" applyAlignment="1">
      <alignment horizontal="center" vertical="center"/>
    </xf>
    <xf numFmtId="164" fontId="27" fillId="0" borderId="0" xfId="1" applyFont="1" applyAlignment="1">
      <alignment horizontal="right" vertical="center"/>
    </xf>
    <xf numFmtId="164" fontId="28" fillId="3" borderId="0" xfId="1" applyFont="1" applyFill="1" applyAlignment="1">
      <alignment horizontal="right" vertical="center"/>
    </xf>
    <xf numFmtId="164" fontId="28" fillId="0" borderId="0" xfId="1" applyFont="1" applyFill="1" applyAlignment="1">
      <alignment horizontal="right" vertical="center"/>
    </xf>
    <xf numFmtId="164" fontId="29" fillId="0" borderId="0" xfId="1" applyFont="1" applyAlignment="1">
      <alignment horizontal="right" vertical="center"/>
    </xf>
    <xf numFmtId="164" fontId="30" fillId="0" borderId="0" xfId="1" applyFont="1" applyAlignment="1">
      <alignment horizontal="right" vertical="center"/>
    </xf>
    <xf numFmtId="164" fontId="31" fillId="4" borderId="4" xfId="1" applyFont="1" applyFill="1" applyBorder="1" applyAlignment="1">
      <alignment horizontal="right" vertical="center" wrapText="1"/>
    </xf>
    <xf numFmtId="164" fontId="31" fillId="5" borderId="4" xfId="1" applyFont="1" applyFill="1" applyBorder="1" applyAlignment="1">
      <alignment horizontal="right" vertical="center" wrapText="1"/>
    </xf>
    <xf numFmtId="164" fontId="32" fillId="4" borderId="4" xfId="1" applyFont="1" applyFill="1" applyBorder="1" applyAlignment="1">
      <alignment horizontal="right" vertical="center" wrapText="1"/>
    </xf>
    <xf numFmtId="164" fontId="32" fillId="6" borderId="4" xfId="1" applyFont="1" applyFill="1" applyBorder="1" applyAlignment="1">
      <alignment horizontal="right" vertical="center" wrapText="1"/>
    </xf>
    <xf numFmtId="164" fontId="33" fillId="6" borderId="5" xfId="1" applyFont="1" applyFill="1" applyBorder="1" applyAlignment="1">
      <alignment horizontal="right" vertical="center"/>
    </xf>
    <xf numFmtId="164" fontId="25" fillId="0" borderId="0" xfId="1" applyFont="1" applyAlignment="1">
      <alignment horizontal="right" vertical="center"/>
    </xf>
    <xf numFmtId="164" fontId="6" fillId="3" borderId="0" xfId="1" applyFont="1" applyFill="1" applyAlignment="1">
      <alignment horizontal="right" vertical="center"/>
    </xf>
    <xf numFmtId="164" fontId="35" fillId="0" borderId="3" xfId="1" applyFont="1" applyBorder="1" applyAlignment="1">
      <alignment horizontal="center" vertical="center" wrapText="1"/>
    </xf>
    <xf numFmtId="164" fontId="25" fillId="0" borderId="0" xfId="1" applyFont="1" applyAlignment="1">
      <alignment vertical="center"/>
    </xf>
    <xf numFmtId="165" fontId="9" fillId="7" borderId="4" xfId="1" applyNumberFormat="1" applyFont="1" applyFill="1" applyBorder="1" applyAlignment="1">
      <alignment horizontal="right" vertical="center" wrapText="1"/>
    </xf>
    <xf numFmtId="165" fontId="10" fillId="0" borderId="4" xfId="1" applyNumberFormat="1" applyFont="1" applyFill="1" applyBorder="1" applyAlignment="1">
      <alignment horizontal="right" vertical="center" wrapText="1"/>
    </xf>
    <xf numFmtId="165" fontId="10" fillId="0" borderId="5" xfId="1" applyNumberFormat="1" applyFont="1" applyFill="1" applyBorder="1" applyAlignment="1">
      <alignment horizontal="right" vertical="center" wrapText="1"/>
    </xf>
    <xf numFmtId="165" fontId="9" fillId="7" borderId="5" xfId="1" applyNumberFormat="1" applyFont="1" applyFill="1" applyBorder="1" applyAlignment="1">
      <alignment horizontal="right" vertical="center" wrapText="1"/>
    </xf>
    <xf numFmtId="165" fontId="17" fillId="0" borderId="4" xfId="1" applyNumberFormat="1" applyFont="1" applyFill="1" applyBorder="1" applyAlignment="1">
      <alignment horizontal="right" vertical="center" wrapText="1"/>
    </xf>
    <xf numFmtId="165" fontId="11" fillId="4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165" fontId="34" fillId="6" borderId="5" xfId="1" applyNumberFormat="1" applyFont="1" applyFill="1" applyBorder="1" applyAlignment="1">
      <alignment horizontal="right" vertical="center"/>
    </xf>
    <xf numFmtId="7" fontId="9" fillId="4" borderId="4" xfId="1" applyNumberFormat="1" applyFont="1" applyFill="1" applyBorder="1" applyAlignment="1">
      <alignment horizontal="right" vertical="center" wrapText="1"/>
    </xf>
    <xf numFmtId="165" fontId="9" fillId="4" borderId="4" xfId="1" applyNumberFormat="1" applyFont="1" applyFill="1" applyBorder="1" applyAlignment="1">
      <alignment horizontal="right" vertical="center" wrapText="1"/>
    </xf>
    <xf numFmtId="165" fontId="9" fillId="5" borderId="4" xfId="1" applyNumberFormat="1" applyFont="1" applyFill="1" applyBorder="1" applyAlignment="1">
      <alignment horizontal="right" vertical="center" wrapText="1"/>
    </xf>
    <xf numFmtId="165" fontId="15" fillId="6" borderId="5" xfId="1" applyNumberFormat="1" applyFont="1" applyFill="1" applyBorder="1" applyAlignment="1">
      <alignment horizontal="right" vertical="center"/>
    </xf>
    <xf numFmtId="165" fontId="15" fillId="7" borderId="5" xfId="1" applyNumberFormat="1" applyFont="1" applyFill="1" applyBorder="1" applyAlignment="1">
      <alignment horizontal="right" vertical="center"/>
    </xf>
    <xf numFmtId="7" fontId="9" fillId="0" borderId="4" xfId="1" applyNumberFormat="1" applyFont="1" applyFill="1" applyBorder="1" applyAlignment="1">
      <alignment horizontal="righ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165" fontId="9" fillId="6" borderId="4" xfId="1" applyNumberFormat="1" applyFont="1" applyFill="1" applyBorder="1" applyAlignment="1">
      <alignment horizontal="right" vertical="center" wrapText="1"/>
    </xf>
    <xf numFmtId="166" fontId="9" fillId="4" borderId="4" xfId="1" applyNumberFormat="1" applyFont="1" applyFill="1" applyBorder="1" applyAlignment="1">
      <alignment horizontal="right" vertical="center" wrapText="1"/>
    </xf>
    <xf numFmtId="166" fontId="10" fillId="0" borderId="4" xfId="1" applyNumberFormat="1" applyFont="1" applyFill="1" applyBorder="1" applyAlignment="1">
      <alignment horizontal="right" vertical="center" wrapText="1"/>
    </xf>
    <xf numFmtId="165" fontId="34" fillId="7" borderId="5" xfId="1" applyNumberFormat="1" applyFont="1" applyFill="1" applyBorder="1" applyAlignment="1">
      <alignment horizontal="right" vertical="center"/>
    </xf>
    <xf numFmtId="166" fontId="11" fillId="4" borderId="4" xfId="1" applyNumberFormat="1" applyFont="1" applyFill="1" applyBorder="1" applyAlignment="1">
      <alignment horizontal="right" vertical="center" wrapText="1"/>
    </xf>
    <xf numFmtId="166" fontId="11" fillId="6" borderId="4" xfId="1" applyNumberFormat="1" applyFont="1" applyFill="1" applyBorder="1" applyAlignment="1">
      <alignment horizontal="right" vertical="center" wrapText="1"/>
    </xf>
    <xf numFmtId="166" fontId="15" fillId="6" borderId="5" xfId="1" applyNumberFormat="1" applyFont="1" applyFill="1" applyBorder="1" applyAlignment="1">
      <alignment horizontal="right" vertical="center"/>
    </xf>
    <xf numFmtId="166" fontId="34" fillId="6" borderId="5" xfId="1" applyNumberFormat="1" applyFont="1" applyFill="1" applyBorder="1" applyAlignment="1">
      <alignment horizontal="right" vertical="center"/>
    </xf>
    <xf numFmtId="164" fontId="13" fillId="2" borderId="5" xfId="1" applyFont="1" applyFill="1" applyBorder="1" applyAlignment="1">
      <alignment horizontal="right" vertical="center"/>
    </xf>
    <xf numFmtId="164" fontId="10" fillId="2" borderId="5" xfId="1" applyFont="1" applyFill="1" applyBorder="1" applyAlignment="1">
      <alignment horizontal="right" vertical="center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1" fillId="0" borderId="0" xfId="1" applyFont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36" fillId="0" borderId="1" xfId="1" applyFont="1" applyBorder="1" applyAlignment="1">
      <alignment horizontal="right" vertical="center" wrapText="1"/>
    </xf>
    <xf numFmtId="164" fontId="36" fillId="0" borderId="2" xfId="1" applyFont="1" applyBorder="1" applyAlignment="1">
      <alignment horizontal="right" vertical="center" wrapText="1"/>
    </xf>
    <xf numFmtId="164" fontId="36" fillId="0" borderId="3" xfId="1" applyFont="1" applyBorder="1" applyAlignment="1">
      <alignment horizontal="right" vertical="center" wrapText="1"/>
    </xf>
    <xf numFmtId="164" fontId="26" fillId="0" borderId="1" xfId="1" applyFont="1" applyBorder="1" applyAlignment="1">
      <alignment horizontal="right" vertical="center" wrapText="1"/>
    </xf>
    <xf numFmtId="164" fontId="26" fillId="0" borderId="2" xfId="1" applyFont="1" applyBorder="1" applyAlignment="1">
      <alignment horizontal="right" vertical="center" wrapText="1"/>
    </xf>
    <xf numFmtId="164" fontId="26" fillId="0" borderId="3" xfId="1" applyFont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5"/>
  <sheetViews>
    <sheetView topLeftCell="A4" workbookViewId="0">
      <selection activeCell="J14" sqref="J14"/>
    </sheetView>
  </sheetViews>
  <sheetFormatPr defaultRowHeight="15" x14ac:dyDescent="0.25"/>
  <cols>
    <col min="1" max="1" width="7.140625" style="38" customWidth="1"/>
    <col min="2" max="2" width="59.28515625" style="45" customWidth="1"/>
    <col min="3" max="3" width="17.5703125" style="27" hidden="1" customWidth="1"/>
    <col min="4" max="4" width="19.7109375" style="27" hidden="1" customWidth="1"/>
    <col min="5" max="5" width="28.5703125" style="27" customWidth="1"/>
    <col min="6" max="6" width="15.85546875" style="6" bestFit="1" customWidth="1"/>
    <col min="7" max="7" width="9.140625" style="6"/>
    <col min="8" max="8" width="15.85546875" style="6" bestFit="1" customWidth="1"/>
    <col min="9" max="16384" width="9.140625" style="6"/>
  </cols>
  <sheetData>
    <row r="1" spans="1:5" s="47" customFormat="1" x14ac:dyDescent="0.25">
      <c r="A1" s="10"/>
      <c r="B1" s="13"/>
      <c r="C1" s="23"/>
      <c r="D1" s="23"/>
      <c r="E1" s="23"/>
    </row>
    <row r="2" spans="1:5" s="47" customFormat="1" ht="15.75" x14ac:dyDescent="0.25">
      <c r="A2" s="11"/>
      <c r="B2" s="14" t="s">
        <v>0</v>
      </c>
      <c r="C2" s="24"/>
      <c r="D2" s="24"/>
      <c r="E2" s="24"/>
    </row>
    <row r="3" spans="1:5" s="47" customFormat="1" ht="15.75" x14ac:dyDescent="0.25">
      <c r="A3" s="1" t="s">
        <v>1</v>
      </c>
      <c r="B3" s="81" t="s">
        <v>176</v>
      </c>
      <c r="C3" s="25"/>
      <c r="D3" s="25"/>
      <c r="E3" s="25"/>
    </row>
    <row r="4" spans="1:5" s="47" customFormat="1" ht="15.75" x14ac:dyDescent="0.25">
      <c r="A4" s="1"/>
      <c r="B4" s="124" t="s">
        <v>182</v>
      </c>
      <c r="C4" s="124"/>
      <c r="D4" s="124"/>
      <c r="E4" s="124"/>
    </row>
    <row r="5" spans="1:5" s="47" customFormat="1" ht="15.75" x14ac:dyDescent="0.25">
      <c r="A5" s="1"/>
      <c r="B5" s="81"/>
      <c r="C5" s="81"/>
      <c r="D5" s="81"/>
      <c r="E5" s="81"/>
    </row>
    <row r="6" spans="1:5" s="47" customFormat="1" ht="15.75" x14ac:dyDescent="0.25">
      <c r="A6" s="1"/>
      <c r="B6" s="13"/>
      <c r="C6" s="23"/>
      <c r="D6" s="23"/>
      <c r="E6" s="23"/>
    </row>
    <row r="7" spans="1:5" s="47" customFormat="1" ht="15" customHeight="1" x14ac:dyDescent="0.25">
      <c r="A7" s="125" t="s">
        <v>1</v>
      </c>
      <c r="B7" s="128" t="s">
        <v>2</v>
      </c>
      <c r="C7" s="131" t="s">
        <v>183</v>
      </c>
      <c r="D7" s="131" t="s">
        <v>185</v>
      </c>
      <c r="E7" s="131" t="s">
        <v>184</v>
      </c>
    </row>
    <row r="8" spans="1:5" s="47" customFormat="1" ht="15" customHeight="1" x14ac:dyDescent="0.25">
      <c r="A8" s="126"/>
      <c r="B8" s="129"/>
      <c r="C8" s="132"/>
      <c r="D8" s="132"/>
      <c r="E8" s="132"/>
    </row>
    <row r="9" spans="1:5" s="47" customFormat="1" ht="15" customHeight="1" x14ac:dyDescent="0.25">
      <c r="A9" s="127"/>
      <c r="B9" s="130"/>
      <c r="C9" s="133"/>
      <c r="D9" s="133"/>
      <c r="E9" s="133"/>
    </row>
    <row r="10" spans="1:5" s="47" customFormat="1" ht="30" customHeight="1" x14ac:dyDescent="0.25">
      <c r="A10" s="2" t="s">
        <v>3</v>
      </c>
      <c r="B10" s="15" t="s">
        <v>4</v>
      </c>
      <c r="C10" s="108">
        <f>C11+C12+C13+C14+C15+C16+C17+C18+C19+C20+C21+C22+C23+C24+C25+C26</f>
        <v>3267461.9400000004</v>
      </c>
      <c r="D10" s="108">
        <f>D11+D12+D13+D14+D15+D16+D17+D18+D19+D20+D21+D22+D23+D24+D25+D26</f>
        <v>2762443.0199999996</v>
      </c>
      <c r="E10" s="108">
        <f>E11+E12+E13+E14+E15+E16+E17+E18+E19+E20+E21+E22+E23+E24+E25+E26</f>
        <v>3871056.09</v>
      </c>
    </row>
    <row r="11" spans="1:5" ht="24.95" customHeight="1" x14ac:dyDescent="0.25">
      <c r="A11" s="35"/>
      <c r="B11" s="16" t="s">
        <v>6</v>
      </c>
      <c r="C11" s="100">
        <f>'01 -OPĆI'!C10+'02- KOMUNALNI'!C10+'03-SMEĆE'!C10+'04-H.G.I.'!C10+'05-IGRALIŠTA'!C10</f>
        <v>32915.26</v>
      </c>
      <c r="D11" s="100">
        <f>'01 -OPĆI'!D10+'02- KOMUNALNI'!D10+'03-SMEĆE'!D10+'04-PROMIDŽBA'!C10+'04-H.G.I.'!D10+'05-IGRALIŠTA'!D10+'08-PREFAKTURIRATI ALBANEŽ'!C10</f>
        <v>21009.47</v>
      </c>
      <c r="E11" s="100">
        <f>'01 -OPĆI'!E10+'02- KOMUNALNI'!E10+'03-SMEĆE'!E10+'04-PROMIDŽBA'!D10+'04-H.G.I.'!E10+'05-IGRALIŠTA'!E10+'08-PREFAKTURIRATI ALBANEŽ'!D10</f>
        <v>27500</v>
      </c>
    </row>
    <row r="12" spans="1:5" ht="24.95" customHeight="1" x14ac:dyDescent="0.25">
      <c r="A12" s="37"/>
      <c r="B12" s="8" t="s">
        <v>8</v>
      </c>
      <c r="C12" s="100">
        <f>'01 -OPĆI'!C11+'02- KOMUNALNI'!C11+'03-SMEĆE'!C11+'04-H.G.I.'!C11+'05-IGRALIŠTA'!C11</f>
        <v>1067280</v>
      </c>
      <c r="D12" s="100">
        <f>'01 -OPĆI'!D11+'02- KOMUNALNI'!D11+'03-SMEĆE'!D11+'04-PROMIDŽBA'!C11+'04-H.G.I.'!D11+'05-IGRALIŠTA'!D11+'08-PREFAKTURIRATI ALBANEŽ'!C11</f>
        <v>864293.84999999986</v>
      </c>
      <c r="E12" s="100">
        <f>'01 -OPĆI'!E11+'02- KOMUNALNI'!E11+'03-SMEĆE'!E11+'04-PROMIDŽBA'!D11+'04-H.G.I.'!E11+'05-IGRALIŠTA'!E11+'08-PREFAKTURIRATI ALBANEŽ'!D11</f>
        <v>1379356.0899999999</v>
      </c>
    </row>
    <row r="13" spans="1:5" ht="24.95" customHeight="1" x14ac:dyDescent="0.25">
      <c r="A13" s="37"/>
      <c r="B13" s="8" t="s">
        <v>10</v>
      </c>
      <c r="C13" s="100">
        <f>'01 -OPĆI'!C12+'02- KOMUNALNI'!C12+'03-SMEĆE'!C12+'04-H.G.I.'!C12+'05-IGRALIŠTA'!C12</f>
        <v>3500</v>
      </c>
      <c r="D13" s="100">
        <f>'01 -OPĆI'!D12+'02- KOMUNALNI'!D12+'03-SMEĆE'!D12+'04-PROMIDŽBA'!C12+'04-H.G.I.'!D12+'05-IGRALIŠTA'!D12+'08-PREFAKTURIRATI ALBANEŽ'!C12</f>
        <v>4008.31</v>
      </c>
      <c r="E13" s="100">
        <f>'01 -OPĆI'!E12+'02- KOMUNALNI'!E12+'03-SMEĆE'!E12+'04-PROMIDŽBA'!D12+'04-H.G.I.'!E12+'05-IGRALIŠTA'!E12+'08-PREFAKTURIRATI ALBANEŽ'!D12</f>
        <v>5000</v>
      </c>
    </row>
    <row r="14" spans="1:5" ht="24.95" customHeight="1" x14ac:dyDescent="0.25">
      <c r="A14" s="35"/>
      <c r="B14" s="8" t="s">
        <v>12</v>
      </c>
      <c r="C14" s="100">
        <f>'01 -OPĆI'!C13+'02- KOMUNALNI'!C13+'03-SMEĆE'!C13+'04-H.G.I.'!C13+'05-IGRALIŠTA'!C13</f>
        <v>2005839.8</v>
      </c>
      <c r="D14" s="100">
        <f>'01 -OPĆI'!D13+'02- KOMUNALNI'!D13+'03-SMEĆE'!D13+'04-PROMIDŽBA'!C13+'04-H.G.I.'!D13+'05-IGRALIŠTA'!D13+'08-PREFAKTURIRATI ALBANEŽ'!C13</f>
        <v>1715073.47</v>
      </c>
      <c r="E14" s="100">
        <f>'01 -OPĆI'!E13+'02- KOMUNALNI'!E13+'03-SMEĆE'!E13+'04-PROMIDŽBA'!D13+'04-H.G.I.'!E13+'05-IGRALIŠTA'!E13+'08-PREFAKTURIRATI ALBANEŽ'!D13</f>
        <v>2246000</v>
      </c>
    </row>
    <row r="15" spans="1:5" ht="24.95" hidden="1" customHeight="1" x14ac:dyDescent="0.25">
      <c r="A15" s="37"/>
      <c r="B15" s="8" t="s">
        <v>14</v>
      </c>
      <c r="C15" s="100">
        <f>'01 -OPĆI'!C14+'02- KOMUNALNI'!C14+'03-SMEĆE'!C14+'04-H.G.I.'!C14+'05-IGRALIŠTA'!C14</f>
        <v>0</v>
      </c>
      <c r="D15" s="100">
        <f>'01 -OPĆI'!D14+'02- KOMUNALNI'!D14+'03-SMEĆE'!D14+'04-PROMIDŽBA'!C14+'04-H.G.I.'!D14+'05-IGRALIŠTA'!D14+'08-PREFAKTURIRATI ALBANEŽ'!C14</f>
        <v>0</v>
      </c>
      <c r="E15" s="100">
        <f>'01 -OPĆI'!E14+'02- KOMUNALNI'!E14+'03-SMEĆE'!E14+'04-PROMIDŽBA'!D14+'04-H.G.I.'!E14+'05-IGRALIŠTA'!E14+'08-PREFAKTURIRATI ALBANEŽ'!D14</f>
        <v>0</v>
      </c>
    </row>
    <row r="16" spans="1:5" ht="24.95" customHeight="1" x14ac:dyDescent="0.25">
      <c r="A16" s="37"/>
      <c r="B16" s="8" t="s">
        <v>16</v>
      </c>
      <c r="C16" s="100">
        <f>'01 -OPĆI'!C15+'02- KOMUNALNI'!C15+'03-SMEĆE'!C15+'04-H.G.I.'!C15+'05-IGRALIŠTA'!C15</f>
        <v>34297.1</v>
      </c>
      <c r="D16" s="100">
        <f>'01 -OPĆI'!D15+'02- KOMUNALNI'!D15+'03-SMEĆE'!D15+'04-PROMIDŽBA'!C15+'04-H.G.I.'!D15+'05-IGRALIŠTA'!D15+'08-PREFAKTURIRATI ALBANEŽ'!C15</f>
        <v>32876.730000000003</v>
      </c>
      <c r="E16" s="100">
        <f>'01 -OPĆI'!E15+'02- KOMUNALNI'!E15+'03-SMEĆE'!E15+'04-PROMIDŽBA'!D15+'04-H.G.I.'!E15+'05-IGRALIŠTA'!E15+'08-PREFAKTURIRATI ALBANEŽ'!D15</f>
        <v>33000</v>
      </c>
    </row>
    <row r="17" spans="1:5" ht="24.95" hidden="1" customHeight="1" x14ac:dyDescent="0.25">
      <c r="A17" s="35"/>
      <c r="B17" s="8" t="s">
        <v>18</v>
      </c>
      <c r="C17" s="100">
        <f>'01 -OPĆI'!C16+'02- KOMUNALNI'!C16+'03-SMEĆE'!C16+'04-H.G.I.'!C16+'05-IGRALIŠTA'!C16</f>
        <v>0</v>
      </c>
      <c r="D17" s="100">
        <f>'01 -OPĆI'!D16+'02- KOMUNALNI'!D16+'03-SMEĆE'!D16+'04-PROMIDŽBA'!C16+'04-H.G.I.'!D16+'05-IGRALIŠTA'!D16+'08-PREFAKTURIRATI ALBANEŽ'!C16</f>
        <v>0</v>
      </c>
      <c r="E17" s="100">
        <f>'01 -OPĆI'!E16+'02- KOMUNALNI'!E16+'03-SMEĆE'!E16+'04-PROMIDŽBA'!D16+'04-H.G.I.'!E16+'05-IGRALIŠTA'!E16+'08-PREFAKTURIRATI ALBANEŽ'!D16</f>
        <v>0</v>
      </c>
    </row>
    <row r="18" spans="1:5" ht="24.95" hidden="1" customHeight="1" x14ac:dyDescent="0.25">
      <c r="A18" s="37"/>
      <c r="B18" s="8" t="s">
        <v>20</v>
      </c>
      <c r="C18" s="100">
        <f>'01 -OPĆI'!C17+'02- KOMUNALNI'!C17+'03-SMEĆE'!C17+'04-H.G.I.'!C17+'05-IGRALIŠTA'!C17</f>
        <v>0</v>
      </c>
      <c r="D18" s="100">
        <f>'01 -OPĆI'!D17+'02- KOMUNALNI'!D17+'03-SMEĆE'!D17+'04-PROMIDŽBA'!C17+'04-H.G.I.'!D17+'05-IGRALIŠTA'!D17+'08-PREFAKTURIRATI ALBANEŽ'!C17</f>
        <v>0</v>
      </c>
      <c r="E18" s="100">
        <f>'01 -OPĆI'!E17+'02- KOMUNALNI'!E17+'03-SMEĆE'!E17+'04-PROMIDŽBA'!D17+'04-H.G.I.'!E17+'05-IGRALIŠTA'!E17+'08-PREFAKTURIRATI ALBANEŽ'!D17</f>
        <v>0</v>
      </c>
    </row>
    <row r="19" spans="1:5" ht="24.95" hidden="1" customHeight="1" x14ac:dyDescent="0.25">
      <c r="A19" s="37"/>
      <c r="B19" s="8" t="s">
        <v>22</v>
      </c>
      <c r="C19" s="100">
        <f>'01 -OPĆI'!C18+'02- KOMUNALNI'!C18+'03-SMEĆE'!C18+'04-H.G.I.'!C18+'05-IGRALIŠTA'!C18</f>
        <v>0</v>
      </c>
      <c r="D19" s="100">
        <f>'01 -OPĆI'!D18+'02- KOMUNALNI'!D18+'03-SMEĆE'!D18+'04-PROMIDŽBA'!C18+'04-H.G.I.'!D18+'05-IGRALIŠTA'!D18+'08-PREFAKTURIRATI ALBANEŽ'!C18</f>
        <v>0</v>
      </c>
      <c r="E19" s="100">
        <f>'01 -OPĆI'!E18+'02- KOMUNALNI'!E18+'03-SMEĆE'!E18+'04-PROMIDŽBA'!D18+'04-H.G.I.'!E18+'05-IGRALIŠTA'!E18+'08-PREFAKTURIRATI ALBANEŽ'!D18</f>
        <v>0</v>
      </c>
    </row>
    <row r="20" spans="1:5" ht="24.95" hidden="1" customHeight="1" x14ac:dyDescent="0.25">
      <c r="A20" s="35"/>
      <c r="B20" s="8" t="s">
        <v>24</v>
      </c>
      <c r="C20" s="100">
        <f>'01 -OPĆI'!C19+'02- KOMUNALNI'!C19+'03-SMEĆE'!C19+'04-H.G.I.'!C19+'05-IGRALIŠTA'!C19</f>
        <v>0</v>
      </c>
      <c r="D20" s="100">
        <f>'01 -OPĆI'!D19+'02- KOMUNALNI'!D19+'03-SMEĆE'!D19+'04-PROMIDŽBA'!C19+'04-H.G.I.'!D19+'05-IGRALIŠTA'!D19+'08-PREFAKTURIRATI ALBANEŽ'!C19</f>
        <v>0</v>
      </c>
      <c r="E20" s="100">
        <f>'01 -OPĆI'!E19+'02- KOMUNALNI'!E19+'03-SMEĆE'!E19+'04-PROMIDŽBA'!D19+'04-H.G.I.'!E19+'05-IGRALIŠTA'!E19+'08-PREFAKTURIRATI ALBANEŽ'!D19</f>
        <v>0</v>
      </c>
    </row>
    <row r="21" spans="1:5" ht="24.95" customHeight="1" x14ac:dyDescent="0.25">
      <c r="A21" s="37"/>
      <c r="B21" s="8" t="s">
        <v>186</v>
      </c>
      <c r="C21" s="100">
        <f>'01 -OPĆI'!C20+'02- KOMUNALNI'!C20+'03-SMEĆE'!C20+'04-H.G.I.'!C20+'05-IGRALIŠTA'!C20</f>
        <v>0</v>
      </c>
      <c r="D21" s="100">
        <f>'01 -OPĆI'!D20+'02- KOMUNALNI'!D20+'03-SMEĆE'!D20+'04-PROMIDŽBA'!C20+'04-H.G.I.'!D20+'05-IGRALIŠTA'!D20+'08-PREFAKTURIRATI ALBANEŽ'!C20</f>
        <v>9212.66</v>
      </c>
      <c r="E21" s="100">
        <f>'01 -OPĆI'!E20+'02- KOMUNALNI'!E20+'03-SMEĆE'!E20+'04-PROMIDŽBA'!D20+'04-H.G.I.'!E20+'05-IGRALIŠTA'!E20+'08-PREFAKTURIRATI ALBANEŽ'!D20</f>
        <v>13000</v>
      </c>
    </row>
    <row r="22" spans="1:5" ht="24.95" hidden="1" customHeight="1" x14ac:dyDescent="0.25">
      <c r="A22" s="37"/>
      <c r="B22" s="8" t="s">
        <v>28</v>
      </c>
      <c r="C22" s="100">
        <f>'01 -OPĆI'!C21+'02- KOMUNALNI'!C21+'03-SMEĆE'!C21+'04-H.G.I.'!C21+'05-IGRALIŠTA'!C21</f>
        <v>0</v>
      </c>
      <c r="D22" s="100">
        <f>'01 -OPĆI'!D21+'02- KOMUNALNI'!D21+'03-SMEĆE'!D21+'04-PROMIDŽBA'!C21+'04-H.G.I.'!D21+'05-IGRALIŠTA'!D21+'08-PREFAKTURIRATI ALBANEŽ'!C21</f>
        <v>0</v>
      </c>
      <c r="E22" s="100">
        <f>'01 -OPĆI'!E21+'02- KOMUNALNI'!E21+'03-SMEĆE'!E21+'04-PROMIDŽBA'!D21+'04-H.G.I.'!E21+'05-IGRALIŠTA'!E21+'08-PREFAKTURIRATI ALBANEŽ'!D21</f>
        <v>0</v>
      </c>
    </row>
    <row r="23" spans="1:5" ht="24.95" customHeight="1" x14ac:dyDescent="0.25">
      <c r="A23" s="35"/>
      <c r="B23" s="8" t="s">
        <v>30</v>
      </c>
      <c r="C23" s="100">
        <f>'01 -OPĆI'!C22+'02- KOMUNALNI'!C22+'03-SMEĆE'!C22+'04-H.G.I.'!C22+'05-IGRALIŠTA'!C22</f>
        <v>46.71</v>
      </c>
      <c r="D23" s="100">
        <f>'01 -OPĆI'!D22+'02- KOMUNALNI'!D22+'03-SMEĆE'!D22+'04-PROMIDŽBA'!C22+'04-H.G.I.'!D22+'05-IGRALIŠTA'!D22+'08-PREFAKTURIRATI ALBANEŽ'!C22</f>
        <v>117.48</v>
      </c>
      <c r="E23" s="100">
        <f>'01 -OPĆI'!E22+'02- KOMUNALNI'!E22+'03-SMEĆE'!E22+'04-PROMIDŽBA'!D22+'04-H.G.I.'!E22+'05-IGRALIŠTA'!E22+'08-PREFAKTURIRATI ALBANEŽ'!D22</f>
        <v>100</v>
      </c>
    </row>
    <row r="24" spans="1:5" ht="24.95" customHeight="1" x14ac:dyDescent="0.25">
      <c r="A24" s="37"/>
      <c r="B24" s="8" t="s">
        <v>32</v>
      </c>
      <c r="C24" s="100">
        <f>'01 -OPĆI'!C23+'02- KOMUNALNI'!C23+'03-SMEĆE'!C23+'04-H.G.I.'!C23+'05-IGRALIŠTA'!C23</f>
        <v>4292.47</v>
      </c>
      <c r="D24" s="100">
        <f>'01 -OPĆI'!D23+'02- KOMUNALNI'!D23+'03-SMEĆE'!D23+'04-PROMIDŽBA'!C23+'04-H.G.I.'!D23+'05-IGRALIŠTA'!D23+'08-PREFAKTURIRATI ALBANEŽ'!C23</f>
        <v>21174.819999999996</v>
      </c>
      <c r="E24" s="100">
        <f>'01 -OPĆI'!E23+'02- KOMUNALNI'!E23+'03-SMEĆE'!E23+'04-PROMIDŽBA'!D23+'04-H.G.I.'!E23+'05-IGRALIŠTA'!E23+'08-PREFAKTURIRATI ALBANEŽ'!D23</f>
        <v>30000</v>
      </c>
    </row>
    <row r="25" spans="1:5" ht="24.95" customHeight="1" x14ac:dyDescent="0.25">
      <c r="A25" s="37"/>
      <c r="B25" s="8" t="s">
        <v>34</v>
      </c>
      <c r="C25" s="100">
        <f>'01 -OPĆI'!C24+'02- KOMUNALNI'!C24+'03-SMEĆE'!C24+'04-H.G.I.'!C24+'05-IGRALIŠTA'!C24</f>
        <v>5000</v>
      </c>
      <c r="D25" s="100">
        <f>'01 -OPĆI'!D24+'02- KOMUNALNI'!D24+'03-SMEĆE'!D24+'04-PROMIDŽBA'!C24+'04-H.G.I.'!D24+'05-IGRALIŠTA'!D24+'08-PREFAKTURIRATI ALBANEŽ'!C24</f>
        <v>2072.7800000000002</v>
      </c>
      <c r="E25" s="100">
        <f>'01 -OPĆI'!E24+'02- KOMUNALNI'!E24+'03-SMEĆE'!E24+'04-PROMIDŽBA'!D24+'04-H.G.I.'!E24+'05-IGRALIŠTA'!E24+'08-PREFAKTURIRATI ALBANEŽ'!D24</f>
        <v>3000</v>
      </c>
    </row>
    <row r="26" spans="1:5" ht="24.95" customHeight="1" x14ac:dyDescent="0.25">
      <c r="A26" s="35"/>
      <c r="B26" s="8" t="s">
        <v>36</v>
      </c>
      <c r="C26" s="100">
        <f>'01 -OPĆI'!C25+'02- KOMUNALNI'!C25+'03-SMEĆE'!C25+'04-H.G.I.'!C25+'05-IGRALIŠTA'!C25</f>
        <v>114290.6</v>
      </c>
      <c r="D26" s="100">
        <f>'01 -OPĆI'!D25+'02- KOMUNALNI'!D25+'03-SMEĆE'!D25+'04-PROMIDŽBA'!C25+'04-H.G.I.'!D25+'05-IGRALIŠTA'!D25+'08-PREFAKTURIRATI ALBANEŽ'!C25</f>
        <v>92603.45</v>
      </c>
      <c r="E26" s="100">
        <f>'01 -OPĆI'!E25+'02- KOMUNALNI'!E25+'03-SMEĆE'!E25+'04-PROMIDŽBA'!D25+'04-H.G.I.'!E25+'05-IGRALIŠTA'!E25+'08-PREFAKTURIRATI ALBANEŽ'!D25</f>
        <v>134100</v>
      </c>
    </row>
    <row r="27" spans="1:5" s="80" customFormat="1" ht="20.100000000000001" customHeight="1" x14ac:dyDescent="0.25">
      <c r="A27" s="134" t="s">
        <v>1</v>
      </c>
      <c r="B27" s="137" t="s">
        <v>37</v>
      </c>
      <c r="C27" s="131" t="s">
        <v>183</v>
      </c>
      <c r="D27" s="131" t="s">
        <v>185</v>
      </c>
      <c r="E27" s="131" t="s">
        <v>184</v>
      </c>
    </row>
    <row r="28" spans="1:5" s="80" customFormat="1" ht="20.100000000000001" customHeight="1" x14ac:dyDescent="0.25">
      <c r="A28" s="135"/>
      <c r="B28" s="138"/>
      <c r="C28" s="132"/>
      <c r="D28" s="132"/>
      <c r="E28" s="132"/>
    </row>
    <row r="29" spans="1:5" s="47" customFormat="1" ht="30" hidden="1" customHeight="1" x14ac:dyDescent="0.25">
      <c r="A29" s="136"/>
      <c r="B29" s="139"/>
      <c r="C29" s="133"/>
      <c r="D29" s="133"/>
      <c r="E29" s="133"/>
    </row>
    <row r="30" spans="1:5" s="47" customFormat="1" ht="30" customHeight="1" x14ac:dyDescent="0.25">
      <c r="A30" s="57" t="s">
        <v>38</v>
      </c>
      <c r="B30" s="21" t="s">
        <v>39</v>
      </c>
      <c r="C30" s="114">
        <f>C32+C49+C100+C102+C106+C110+C127+C130+C108</f>
        <v>3182746.0400000005</v>
      </c>
      <c r="D30" s="114">
        <f>D32+D49+D100+D102+D106+D110+D127+D130+D108</f>
        <v>2469837.21</v>
      </c>
      <c r="E30" s="114">
        <f t="shared" ref="E30" si="0">E32+E49+E100+E102+E106+E110+E127+E130+E108</f>
        <v>3865093.8600000003</v>
      </c>
    </row>
    <row r="31" spans="1:5" ht="20.100000000000001" customHeight="1" x14ac:dyDescent="0.25">
      <c r="A31" s="39"/>
      <c r="B31" s="40"/>
      <c r="C31" s="100"/>
      <c r="D31" s="100"/>
      <c r="E31" s="103"/>
    </row>
    <row r="32" spans="1:5" s="52" customFormat="1" ht="30" customHeight="1" x14ac:dyDescent="0.25">
      <c r="A32" s="49" t="s">
        <v>5</v>
      </c>
      <c r="B32" s="50" t="s">
        <v>40</v>
      </c>
      <c r="C32" s="104">
        <f>C33+C34+C35+C36+C37+C38+C39+C40+C41+C42+C43+C44+C45+C46+C47+C48</f>
        <v>203928.6</v>
      </c>
      <c r="D32" s="104">
        <f>D33+D34+D35+D36+D37+D38+D39+D40+D41+D42+D43+D44+D45+D46+D47+D48</f>
        <v>153133.25999999998</v>
      </c>
      <c r="E32" s="104">
        <f t="shared" ref="E32" si="1">E33+E34+E35+E36+E37+E38+E39+E40+E41+E42+E43+E44+E45+E46+E47+E48</f>
        <v>214350</v>
      </c>
    </row>
    <row r="33" spans="1:5" s="43" customFormat="1" ht="24.95" customHeight="1" x14ac:dyDescent="0.25">
      <c r="A33" s="42"/>
      <c r="B33" s="18" t="s">
        <v>41</v>
      </c>
      <c r="C33" s="100">
        <f>'01 -OPĆI'!C32+'02- KOMUNALNI'!C32+'03-SMEĆE'!C32+'04-H.G.I.'!C32+'05-IGRALIŠTA'!C32</f>
        <v>8667</v>
      </c>
      <c r="D33" s="100">
        <f>'01 -OPĆI'!D32+'02- KOMUNALNI'!D32+'03-SMEĆE'!D32+'04-PROMIDŽBA'!C32+'04-H.G.I.'!D32+'05-IGRALIŠTA'!D32+'08-PREFAKTURIRATI ALBANEŽ'!C32</f>
        <v>6755.4699999999993</v>
      </c>
      <c r="E33" s="100">
        <f>'01 -OPĆI'!E32+'02- KOMUNALNI'!E32+'03-SMEĆE'!E32+'04-PROMIDŽBA'!D32+'04-H.G.I.'!E32+'05-IGRALIŠTA'!E32+'08-PREFAKTURIRATI ALBANEŽ'!D32</f>
        <v>10500</v>
      </c>
    </row>
    <row r="34" spans="1:5" s="43" customFormat="1" ht="24.95" customHeight="1" x14ac:dyDescent="0.25">
      <c r="A34" s="42"/>
      <c r="B34" s="18" t="s">
        <v>42</v>
      </c>
      <c r="C34" s="100">
        <f>'01 -OPĆI'!C33+'02- KOMUNALNI'!C33+'03-SMEĆE'!C33+'04-H.G.I.'!C33+'05-IGRALIŠTA'!C33</f>
        <v>3373</v>
      </c>
      <c r="D34" s="100">
        <f>'01 -OPĆI'!D33+'02- KOMUNALNI'!D33+'03-SMEĆE'!D33+'04-PROMIDŽBA'!C33+'04-H.G.I.'!D33+'05-IGRALIŠTA'!D33+'08-PREFAKTURIRATI ALBANEŽ'!C33</f>
        <v>4305.3600000000006</v>
      </c>
      <c r="E34" s="100">
        <f>'01 -OPĆI'!E33+'02- KOMUNALNI'!E33+'03-SMEĆE'!E33+'04-PROMIDŽBA'!D33+'04-H.G.I.'!E33+'05-IGRALIŠTA'!E33+'08-PREFAKTURIRATI ALBANEŽ'!D33</f>
        <v>6350</v>
      </c>
    </row>
    <row r="35" spans="1:5" ht="24.95" customHeight="1" x14ac:dyDescent="0.25">
      <c r="A35" s="9" t="s">
        <v>1</v>
      </c>
      <c r="B35" s="8" t="s">
        <v>43</v>
      </c>
      <c r="C35" s="100">
        <f>'01 -OPĆI'!C34+'02- KOMUNALNI'!C34+'03-SMEĆE'!C34+'04-H.G.I.'!C34+'05-IGRALIŠTA'!C34</f>
        <v>3360</v>
      </c>
      <c r="D35" s="100">
        <f>'01 -OPĆI'!D34+'02- KOMUNALNI'!D34+'03-SMEĆE'!D34+'04-PROMIDŽBA'!C34+'04-H.G.I.'!D34+'05-IGRALIŠTA'!D34+'08-PREFAKTURIRATI ALBANEŽ'!C34</f>
        <v>2415.3399999999997</v>
      </c>
      <c r="E35" s="100">
        <f>'01 -OPĆI'!E34+'02- KOMUNALNI'!E34+'03-SMEĆE'!E34+'04-PROMIDŽBA'!D34+'04-H.G.I.'!E34+'05-IGRALIŠTA'!E34+'08-PREFAKTURIRATI ALBANEŽ'!D34</f>
        <v>3600</v>
      </c>
    </row>
    <row r="36" spans="1:5" ht="24.95" customHeight="1" x14ac:dyDescent="0.25">
      <c r="A36" s="9"/>
      <c r="B36" s="8" t="s">
        <v>44</v>
      </c>
      <c r="C36" s="100">
        <f>'01 -OPĆI'!C35+'02- KOMUNALNI'!C35+'03-SMEĆE'!C35+'04-H.G.I.'!C35+'05-IGRALIŠTA'!C35</f>
        <v>10970</v>
      </c>
      <c r="D36" s="100">
        <f>'01 -OPĆI'!D35+'02- KOMUNALNI'!D35+'03-SMEĆE'!D35+'04-PROMIDŽBA'!C35+'04-H.G.I.'!D35+'05-IGRALIŠTA'!D35+'08-PREFAKTURIRATI ALBANEŽ'!C35</f>
        <v>9708.08</v>
      </c>
      <c r="E36" s="100">
        <f>'01 -OPĆI'!E35+'02- KOMUNALNI'!E35+'03-SMEĆE'!E35+'04-PROMIDŽBA'!D35+'04-H.G.I.'!E35+'05-IGRALIŠTA'!E35+'08-PREFAKTURIRATI ALBANEŽ'!D35</f>
        <v>13000</v>
      </c>
    </row>
    <row r="37" spans="1:5" ht="24.95" customHeight="1" x14ac:dyDescent="0.25">
      <c r="A37" s="9"/>
      <c r="B37" s="8" t="s">
        <v>45</v>
      </c>
      <c r="C37" s="100">
        <f>'01 -OPĆI'!C36+'02- KOMUNALNI'!C36+'03-SMEĆE'!C36+'04-H.G.I.'!C36+'05-IGRALIŠTA'!C36</f>
        <v>1455</v>
      </c>
      <c r="D37" s="100">
        <f>'01 -OPĆI'!D36+'02- KOMUNALNI'!D36+'03-SMEĆE'!D36+'04-PROMIDŽBA'!C36+'04-H.G.I.'!D36+'05-IGRALIŠTA'!D36+'08-PREFAKTURIRATI ALBANEŽ'!C36</f>
        <v>1176.21</v>
      </c>
      <c r="E37" s="100">
        <f>'01 -OPĆI'!E36+'02- KOMUNALNI'!E36+'03-SMEĆE'!E36+'04-PROMIDŽBA'!D36+'04-H.G.I.'!E36+'05-IGRALIŠTA'!E36+'08-PREFAKTURIRATI ALBANEŽ'!D36</f>
        <v>2000</v>
      </c>
    </row>
    <row r="38" spans="1:5" ht="24.95" customHeight="1" x14ac:dyDescent="0.25">
      <c r="A38" s="9" t="s">
        <v>1</v>
      </c>
      <c r="B38" s="8" t="s">
        <v>46</v>
      </c>
      <c r="C38" s="100">
        <f>'01 -OPĆI'!C37+'02- KOMUNALNI'!C37+'03-SMEĆE'!C37+'04-H.G.I.'!C37+'05-IGRALIŠTA'!C37</f>
        <v>7400</v>
      </c>
      <c r="D38" s="100">
        <f>'01 -OPĆI'!D37+'02- KOMUNALNI'!D37+'03-SMEĆE'!D37+'04-PROMIDŽBA'!C37+'04-H.G.I.'!D37+'05-IGRALIŠTA'!D37+'08-PREFAKTURIRATI ALBANEŽ'!C37</f>
        <v>9232.67</v>
      </c>
      <c r="E38" s="100">
        <f>'01 -OPĆI'!E37+'02- KOMUNALNI'!E37+'03-SMEĆE'!E37+'04-PROMIDŽBA'!D37+'04-H.G.I.'!E37+'05-IGRALIŠTA'!E37+'08-PREFAKTURIRATI ALBANEŽ'!D37</f>
        <v>10700</v>
      </c>
    </row>
    <row r="39" spans="1:5" ht="24.95" customHeight="1" x14ac:dyDescent="0.25">
      <c r="A39" s="9"/>
      <c r="B39" s="8" t="s">
        <v>47</v>
      </c>
      <c r="C39" s="100">
        <f>'01 -OPĆI'!C38+'02- KOMUNALNI'!C38+'03-SMEĆE'!C38+'04-H.G.I.'!C38+'05-IGRALIŠTA'!C38</f>
        <v>17000</v>
      </c>
      <c r="D39" s="100">
        <f>'01 -OPĆI'!D38+'02- KOMUNALNI'!D38+'03-SMEĆE'!D38+'04-PROMIDŽBA'!C38+'04-H.G.I.'!D38+'05-IGRALIŠTA'!D38+'08-PREFAKTURIRATI ALBANEŽ'!C38</f>
        <v>14404.140000000001</v>
      </c>
      <c r="E39" s="100">
        <f>'01 -OPĆI'!E38+'02- KOMUNALNI'!E38+'03-SMEĆE'!E38+'04-PROMIDŽBA'!D38+'04-H.G.I.'!E38+'05-IGRALIŠTA'!E38+'08-PREFAKTURIRATI ALBANEŽ'!D38</f>
        <v>10500</v>
      </c>
    </row>
    <row r="40" spans="1:5" ht="24.95" customHeight="1" x14ac:dyDescent="0.25">
      <c r="A40" s="9"/>
      <c r="B40" s="8" t="s">
        <v>48</v>
      </c>
      <c r="C40" s="100">
        <f>'01 -OPĆI'!C39+'02- KOMUNALNI'!C39+'03-SMEĆE'!C39+'04-H.G.I.'!C39+'05-IGRALIŠTA'!C39</f>
        <v>24500</v>
      </c>
      <c r="D40" s="100">
        <f>'01 -OPĆI'!D39+'02- KOMUNALNI'!D39+'03-SMEĆE'!D39+'04-PROMIDŽBA'!C39+'04-H.G.I.'!D39+'05-IGRALIŠTA'!D39+'08-PREFAKTURIRATI ALBANEŽ'!C39</f>
        <v>12091.819999999998</v>
      </c>
      <c r="E40" s="100">
        <f>'01 -OPĆI'!E39+'02- KOMUNALNI'!E39+'03-SMEĆE'!E39+'04-PROMIDŽBA'!D39+'04-H.G.I.'!E39+'05-IGRALIŠTA'!E39+'08-PREFAKTURIRATI ALBANEŽ'!D39</f>
        <v>15000</v>
      </c>
    </row>
    <row r="41" spans="1:5" ht="24.95" customHeight="1" x14ac:dyDescent="0.25">
      <c r="A41" s="9"/>
      <c r="B41" s="8" t="s">
        <v>49</v>
      </c>
      <c r="C41" s="100">
        <f>'01 -OPĆI'!C40+'02- KOMUNALNI'!C40+'03-SMEĆE'!C40+'04-H.G.I.'!C40+'05-IGRALIŠTA'!C40</f>
        <v>5304.74</v>
      </c>
      <c r="D41" s="100">
        <f>'01 -OPĆI'!D40+'02- KOMUNALNI'!D40+'03-SMEĆE'!D40+'04-PROMIDŽBA'!C40+'04-H.G.I.'!D40+'05-IGRALIŠTA'!D40+'08-PREFAKTURIRATI ALBANEŽ'!C40</f>
        <v>6032.38</v>
      </c>
      <c r="E41" s="100">
        <f>'01 -OPĆI'!E40+'02- KOMUNALNI'!E40+'03-SMEĆE'!E40+'04-PROMIDŽBA'!D40+'04-H.G.I.'!E40+'05-IGRALIŠTA'!E40+'08-PREFAKTURIRATI ALBANEŽ'!D40</f>
        <v>11700</v>
      </c>
    </row>
    <row r="42" spans="1:5" ht="24.95" customHeight="1" x14ac:dyDescent="0.25">
      <c r="A42" s="9"/>
      <c r="B42" s="8" t="s">
        <v>133</v>
      </c>
      <c r="C42" s="100">
        <f>'01 -OPĆI'!C41+'02- KOMUNALNI'!C41+'03-SMEĆE'!C41+'04-H.G.I.'!C41+'05-IGRALIŠTA'!C41</f>
        <v>0</v>
      </c>
      <c r="D42" s="100">
        <f>'01 -OPĆI'!D41+'02- KOMUNALNI'!D41+'03-SMEĆE'!D41+'04-PROMIDŽBA'!C41+'04-H.G.I.'!D41+'05-IGRALIŠTA'!D41+'08-PREFAKTURIRATI ALBANEŽ'!C41</f>
        <v>208.17000000000002</v>
      </c>
      <c r="E42" s="100">
        <f>'01 -OPĆI'!E41+'02- KOMUNALNI'!E41+'03-SMEĆE'!E41+'04-PROMIDŽBA'!D41+'04-H.G.I.'!E41+'05-IGRALIŠTA'!E41+'08-PREFAKTURIRATI ALBANEŽ'!D41</f>
        <v>300</v>
      </c>
    </row>
    <row r="43" spans="1:5" ht="24.95" customHeight="1" x14ac:dyDescent="0.25">
      <c r="A43" s="9"/>
      <c r="B43" s="8" t="s">
        <v>139</v>
      </c>
      <c r="C43" s="100">
        <f>'01 -OPĆI'!C42+'02- KOMUNALNI'!C42+'03-SMEĆE'!C42+'04-H.G.I.'!C42+'05-IGRALIŠTA'!C42</f>
        <v>3600</v>
      </c>
      <c r="D43" s="100">
        <f>'01 -OPĆI'!D42+'02- KOMUNALNI'!D42+'03-SMEĆE'!D42+'04-PROMIDŽBA'!C42+'04-H.G.I.'!D42+'05-IGRALIŠTA'!D42+'08-PREFAKTURIRATI ALBANEŽ'!C42</f>
        <v>2776.54</v>
      </c>
      <c r="E43" s="100">
        <f>'01 -OPĆI'!E42+'02- KOMUNALNI'!E42+'03-SMEĆE'!E42+'04-PROMIDŽBA'!D42+'04-H.G.I.'!E42+'05-IGRALIŠTA'!E42+'08-PREFAKTURIRATI ALBANEŽ'!D42</f>
        <v>4000</v>
      </c>
    </row>
    <row r="44" spans="1:5" ht="24.95" customHeight="1" x14ac:dyDescent="0.25">
      <c r="A44" s="9"/>
      <c r="B44" s="8" t="s">
        <v>50</v>
      </c>
      <c r="C44" s="100">
        <f>'01 -OPĆI'!C43+'02- KOMUNALNI'!C43+'03-SMEĆE'!C43+'04-H.G.I.'!C43+'05-IGRALIŠTA'!C43</f>
        <v>600</v>
      </c>
      <c r="D44" s="100">
        <f>'01 -OPĆI'!D43+'02- KOMUNALNI'!D43+'03-SMEĆE'!D43+'04-PROMIDŽBA'!C43+'04-H.G.I.'!D43+'05-IGRALIŠTA'!D43+'08-PREFAKTURIRATI ALBANEŽ'!C43</f>
        <v>136.93</v>
      </c>
      <c r="E44" s="100">
        <f>'01 -OPĆI'!E43+'02- KOMUNALNI'!E43+'03-SMEĆE'!E43+'04-PROMIDŽBA'!D43+'04-H.G.I.'!E43+'05-IGRALIŠTA'!E43+'08-PREFAKTURIRATI ALBANEŽ'!D43</f>
        <v>200</v>
      </c>
    </row>
    <row r="45" spans="1:5" ht="24.95" customHeight="1" x14ac:dyDescent="0.25">
      <c r="A45" s="9"/>
      <c r="B45" s="8" t="s">
        <v>51</v>
      </c>
      <c r="C45" s="100">
        <f>'01 -OPĆI'!C44+'02- KOMUNALNI'!C44+'03-SMEĆE'!C44+'04-H.G.I.'!C44+'05-IGRALIŠTA'!C44</f>
        <v>16028.77</v>
      </c>
      <c r="D45" s="100">
        <f>'01 -OPĆI'!D44+'02- KOMUNALNI'!D44+'03-SMEĆE'!D44+'04-PROMIDŽBA'!C44+'04-H.G.I.'!D44+'05-IGRALIŠTA'!D44+'08-PREFAKTURIRATI ALBANEŽ'!C44</f>
        <v>17419.82</v>
      </c>
      <c r="E45" s="100">
        <f>'01 -OPĆI'!E44+'02- KOMUNALNI'!E44+'03-SMEĆE'!E44+'04-PROMIDŽBA'!D44+'04-H.G.I.'!E44+'05-IGRALIŠTA'!E44+'08-PREFAKTURIRATI ALBANEŽ'!D44</f>
        <v>14000</v>
      </c>
    </row>
    <row r="46" spans="1:5" ht="24.95" customHeight="1" x14ac:dyDescent="0.25">
      <c r="A46" s="9"/>
      <c r="B46" s="8" t="s">
        <v>134</v>
      </c>
      <c r="C46" s="100">
        <f>'01 -OPĆI'!C45+'02- KOMUNALNI'!C45+'03-SMEĆE'!C45+'04-H.G.I.'!C45+'05-IGRALIŠTA'!C45</f>
        <v>4500</v>
      </c>
      <c r="D46" s="100">
        <f>'01 -OPĆI'!D45+'02- KOMUNALNI'!D45+'03-SMEĆE'!D45+'04-PROMIDŽBA'!C45+'04-H.G.I.'!D45+'05-IGRALIŠTA'!D45+'08-PREFAKTURIRATI ALBANEŽ'!C45</f>
        <v>2897.62</v>
      </c>
      <c r="E46" s="100">
        <f>'01 -OPĆI'!E45+'02- KOMUNALNI'!E45+'03-SMEĆE'!E45+'04-PROMIDŽBA'!D45+'04-H.G.I.'!E45+'05-IGRALIŠTA'!E45+'08-PREFAKTURIRATI ALBANEŽ'!D45</f>
        <v>5500</v>
      </c>
    </row>
    <row r="47" spans="1:5" ht="24.95" hidden="1" customHeight="1" x14ac:dyDescent="0.25">
      <c r="A47" s="9"/>
      <c r="B47" s="8"/>
      <c r="C47" s="100">
        <f>'01 -OPĆI'!C46+'02- KOMUNALNI'!C46+'03-SMEĆE'!C46+'04-H.G.I.'!C46+'05-IGRALIŠTA'!C46</f>
        <v>0</v>
      </c>
      <c r="D47" s="100">
        <f>'01 -OPĆI'!D46+'02- KOMUNALNI'!D46+'03-SMEĆE'!D46+'04-PROMIDŽBA'!C46+'04-H.G.I.'!D46+'05-IGRALIŠTA'!D46+'08-PREFAKTURIRATI ALBANEŽ'!C46</f>
        <v>0</v>
      </c>
      <c r="E47" s="100">
        <f>'01 -OPĆI'!E46+'02- KOMUNALNI'!E46+'03-SMEĆE'!E46+'04-PROMIDŽBA'!D46+'04-H.G.I.'!E46+'05-IGRALIŠTA'!E46+'08-PREFAKTURIRATI ALBANEŽ'!D46</f>
        <v>0</v>
      </c>
    </row>
    <row r="48" spans="1:5" ht="24.95" customHeight="1" x14ac:dyDescent="0.25">
      <c r="A48" s="9"/>
      <c r="B48" s="8" t="s">
        <v>52</v>
      </c>
      <c r="C48" s="100">
        <f>'01 -OPĆI'!C47+'02- KOMUNALNI'!C47+'03-SMEĆE'!C47+'04-H.G.I.'!C47+'05-IGRALIŠTA'!C47</f>
        <v>97170.09</v>
      </c>
      <c r="D48" s="100">
        <f>'01 -OPĆI'!D47+'02- KOMUNALNI'!D47+'03-SMEĆE'!D47+'04-PROMIDŽBA'!C47+'04-H.G.I.'!D47+'05-IGRALIŠTA'!D47+'08-PREFAKTURIRATI ALBANEŽ'!C47</f>
        <v>63572.71</v>
      </c>
      <c r="E48" s="100">
        <f>'01 -OPĆI'!E47+'02- KOMUNALNI'!E47+'03-SMEĆE'!E47+'04-PROMIDŽBA'!D47+'04-H.G.I.'!E47+'05-IGRALIŠTA'!E47+'08-PREFAKTURIRATI ALBANEŽ'!D47</f>
        <v>107000</v>
      </c>
    </row>
    <row r="49" spans="1:5" s="52" customFormat="1" ht="24.95" customHeight="1" x14ac:dyDescent="0.25">
      <c r="A49" s="49" t="s">
        <v>7</v>
      </c>
      <c r="B49" s="50" t="s">
        <v>53</v>
      </c>
      <c r="C49" s="104">
        <f>C50+C51+C52+C53+C54+C55+C56+C57+C58+C59+C60+C61+C62+C63+C64+C65+C66+C67+C68+C69+C70+C71+C72+C73+C74+C76+C77+C78+C79+C80+C81+C82+C83+C84+C85+C86+C87+C88+C89+C90+C91+C92+C93+C94+C95+C96+C97+C98+C99+C75</f>
        <v>1372884.74</v>
      </c>
      <c r="D49" s="104">
        <f>D50+D51+D52+D53+D54+D55+D56+D57+D58+D59+D60+D61+D62+D63+D64+D65+D66+D67+D68+D69+D70+D71+D72+D73+D74+D76+D77+D78+D79+D80+D81+D82+D83+D84+D85+D86+D87+D88+D89+D90+D91+D92+D93+D94+D95+D96+D97+D98+D99+D75</f>
        <v>1124662.53</v>
      </c>
      <c r="E49" s="104">
        <f t="shared" ref="E49" si="2">E50+E51+E52+E53+E54+E55+E56+E57+E58+E59+E60+E61+E62+E63+E64+E65+E66+E67+E68+E69+E70+E71+E72+E73+E74+E76+E77+E78+E79+E80+E81+E82+E83+E84+E85+E86+E87+E88+E89+E90+E91+E92+E93+E94+E95+E96+E97+E98+E99+E75</f>
        <v>1720797.86</v>
      </c>
    </row>
    <row r="50" spans="1:5" ht="24.95" customHeight="1" x14ac:dyDescent="0.25">
      <c r="A50" s="9"/>
      <c r="B50" s="8" t="s">
        <v>54</v>
      </c>
      <c r="C50" s="100">
        <f>'01 -OPĆI'!C49+'02- KOMUNALNI'!C49+'03-SMEĆE'!C49+'04-H.G.I.'!C49+'05-IGRALIŠTA'!C49</f>
        <v>10880</v>
      </c>
      <c r="D50" s="100">
        <f>'01 -OPĆI'!D49+'02- KOMUNALNI'!D49+'03-SMEĆE'!D49+'04-PROMIDŽBA'!C49+'04-H.G.I.'!D49+'05-IGRALIŠTA'!D49+'08-PREFAKTURIRATI ALBANEŽ'!C49</f>
        <v>4529.58</v>
      </c>
      <c r="E50" s="100">
        <f>'01 -OPĆI'!E49+'02- KOMUNALNI'!E49+'03-SMEĆE'!E49+'04-PROMIDŽBA'!D49+'04-H.G.I.'!E49+'05-IGRALIŠTA'!E49+'08-PREFAKTURIRATI ALBANEŽ'!D49</f>
        <v>7640</v>
      </c>
    </row>
    <row r="51" spans="1:5" ht="24.95" customHeight="1" x14ac:dyDescent="0.25">
      <c r="A51" s="9"/>
      <c r="B51" s="8" t="s">
        <v>55</v>
      </c>
      <c r="C51" s="100">
        <f>'01 -OPĆI'!C50+'02- KOMUNALNI'!C50+'03-SMEĆE'!C50+'04-H.G.I.'!C50+'05-IGRALIŠTA'!C50</f>
        <v>11000</v>
      </c>
      <c r="D51" s="100">
        <f>'01 -OPĆI'!D50+'02- KOMUNALNI'!D50+'03-SMEĆE'!D50+'04-PROMIDŽBA'!C50+'04-H.G.I.'!D50+'05-IGRALIŠTA'!D50+'08-PREFAKTURIRATI ALBANEŽ'!C50</f>
        <v>6503.32</v>
      </c>
      <c r="E51" s="100">
        <f>'01 -OPĆI'!E50+'02- KOMUNALNI'!E50+'03-SMEĆE'!E50+'04-PROMIDŽBA'!D50+'04-H.G.I.'!E50+'05-IGRALIŠTA'!E50+'08-PREFAKTURIRATI ALBANEŽ'!D50</f>
        <v>10500</v>
      </c>
    </row>
    <row r="52" spans="1:5" ht="24.95" customHeight="1" x14ac:dyDescent="0.25">
      <c r="A52" s="9"/>
      <c r="B52" s="8" t="s">
        <v>56</v>
      </c>
      <c r="C52" s="100">
        <f>'01 -OPĆI'!C51+'02- KOMUNALNI'!C51+'03-SMEĆE'!C51+'04-H.G.I.'!C51+'05-IGRALIŠTA'!C51</f>
        <v>9015</v>
      </c>
      <c r="D52" s="100">
        <f>'01 -OPĆI'!D51+'02- KOMUNALNI'!D51+'03-SMEĆE'!D51+'04-PROMIDŽBA'!C51+'04-H.G.I.'!D51+'05-IGRALIŠTA'!D51+'08-PREFAKTURIRATI ALBANEŽ'!C51</f>
        <v>7965.46</v>
      </c>
      <c r="E52" s="100">
        <f>'01 -OPĆI'!E51+'02- KOMUNALNI'!E51+'03-SMEĆE'!E51+'04-PROMIDŽBA'!D51+'04-H.G.I.'!E51+'05-IGRALIŠTA'!E51+'08-PREFAKTURIRATI ALBANEŽ'!D51</f>
        <v>11000</v>
      </c>
    </row>
    <row r="53" spans="1:5" ht="24.95" customHeight="1" x14ac:dyDescent="0.25">
      <c r="A53" s="9"/>
      <c r="B53" s="8" t="s">
        <v>57</v>
      </c>
      <c r="C53" s="100">
        <f>'01 -OPĆI'!C52+'02- KOMUNALNI'!C52+'03-SMEĆE'!C52+'04-H.G.I.'!C52+'05-IGRALIŠTA'!C52</f>
        <v>1600</v>
      </c>
      <c r="D53" s="100">
        <f>'01 -OPĆI'!D52+'02- KOMUNALNI'!D52+'03-SMEĆE'!D52+'04-PROMIDŽBA'!C52+'04-H.G.I.'!D52+'05-IGRALIŠTA'!D52+'08-PREFAKTURIRATI ALBANEŽ'!C52</f>
        <v>1498.32</v>
      </c>
      <c r="E53" s="100">
        <f>'01 -OPĆI'!E52+'02- KOMUNALNI'!E52+'03-SMEĆE'!E52+'04-PROMIDŽBA'!D52+'04-H.G.I.'!E52+'05-IGRALIŠTA'!E52+'08-PREFAKTURIRATI ALBANEŽ'!D52</f>
        <v>1600</v>
      </c>
    </row>
    <row r="54" spans="1:5" ht="24.95" customHeight="1" x14ac:dyDescent="0.25">
      <c r="A54" s="9"/>
      <c r="B54" s="8" t="s">
        <v>58</v>
      </c>
      <c r="C54" s="100">
        <f>'01 -OPĆI'!C53+'02- KOMUNALNI'!C53+'03-SMEĆE'!C53+'04-H.G.I.'!C53+'05-IGRALIŠTA'!C53</f>
        <v>6500</v>
      </c>
      <c r="D54" s="100">
        <f>'01 -OPĆI'!D53+'02- KOMUNALNI'!D53+'03-SMEĆE'!D53+'04-PROMIDŽBA'!C53+'04-H.G.I.'!D53+'05-IGRALIŠTA'!D53+'08-PREFAKTURIRATI ALBANEŽ'!C53</f>
        <v>3114</v>
      </c>
      <c r="E54" s="100">
        <f>'01 -OPĆI'!E53+'02- KOMUNALNI'!E53+'03-SMEĆE'!E53+'04-PROMIDŽBA'!D53+'04-H.G.I.'!E53+'05-IGRALIŠTA'!E53+'08-PREFAKTURIRATI ALBANEŽ'!D53</f>
        <v>7000</v>
      </c>
    </row>
    <row r="55" spans="1:5" ht="24.95" customHeight="1" x14ac:dyDescent="0.25">
      <c r="A55" s="9"/>
      <c r="B55" s="8" t="s">
        <v>59</v>
      </c>
      <c r="C55" s="100">
        <f>'01 -OPĆI'!C54+'02- KOMUNALNI'!C54+'03-SMEĆE'!C54+'04-H.G.I.'!C54+'05-IGRALIŠTA'!C54</f>
        <v>3800</v>
      </c>
      <c r="D55" s="100">
        <f>'01 -OPĆI'!D54+'02- KOMUNALNI'!D54+'03-SMEĆE'!D54+'04-PROMIDŽBA'!C54+'04-H.G.I.'!D54+'05-IGRALIŠTA'!D54+'08-PREFAKTURIRATI ALBANEŽ'!C54</f>
        <v>2746.38</v>
      </c>
      <c r="E55" s="100">
        <f>'01 -OPĆI'!E54+'02- KOMUNALNI'!E54+'03-SMEĆE'!E54+'04-PROMIDŽBA'!D54+'04-H.G.I.'!E54+'05-IGRALIŠTA'!E54+'08-PREFAKTURIRATI ALBANEŽ'!D54</f>
        <v>4000</v>
      </c>
    </row>
    <row r="56" spans="1:5" ht="24.95" customHeight="1" x14ac:dyDescent="0.25">
      <c r="A56" s="9"/>
      <c r="B56" s="19" t="s">
        <v>60</v>
      </c>
      <c r="C56" s="100">
        <f>'01 -OPĆI'!C55+'02- KOMUNALNI'!C55+'03-SMEĆE'!C55+'04-H.G.I.'!C55+'05-IGRALIŠTA'!C55</f>
        <v>100500</v>
      </c>
      <c r="D56" s="100">
        <f>'01 -OPĆI'!D55+'02- KOMUNALNI'!D55+'03-SMEĆE'!D55+'04-PROMIDŽBA'!C55+'04-H.G.I.'!D55+'05-IGRALIŠTA'!D55+'08-PREFAKTURIRATI ALBANEŽ'!C55</f>
        <v>64991.65</v>
      </c>
      <c r="E56" s="100">
        <f>'01 -OPĆI'!E55+'02- KOMUNALNI'!E55+'03-SMEĆE'!E55+'04-PROMIDŽBA'!D55+'04-H.G.I.'!E55+'05-IGRALIŠTA'!E55+'08-PREFAKTURIRATI ALBANEŽ'!D55</f>
        <v>88000</v>
      </c>
    </row>
    <row r="57" spans="1:5" ht="24.95" customHeight="1" x14ac:dyDescent="0.25">
      <c r="A57" s="9"/>
      <c r="B57" s="19" t="s">
        <v>61</v>
      </c>
      <c r="C57" s="100">
        <f>'01 -OPĆI'!C56+'02- KOMUNALNI'!C56+'03-SMEĆE'!C56+'04-H.G.I.'!C56+'05-IGRALIŠTA'!C56</f>
        <v>6100</v>
      </c>
      <c r="D57" s="100">
        <f>'01 -OPĆI'!D56+'02- KOMUNALNI'!D56+'03-SMEĆE'!D56+'04-PROMIDŽBA'!C56+'04-H.G.I.'!D56+'05-IGRALIŠTA'!D56+'08-PREFAKTURIRATI ALBANEŽ'!C56</f>
        <v>4539.1500000000005</v>
      </c>
      <c r="E57" s="100">
        <f>'01 -OPĆI'!E56+'02- KOMUNALNI'!E56+'03-SMEĆE'!E56+'04-PROMIDŽBA'!D56+'04-H.G.I.'!E56+'05-IGRALIŠTA'!E56+'08-PREFAKTURIRATI ALBANEŽ'!D56</f>
        <v>13000</v>
      </c>
    </row>
    <row r="58" spans="1:5" ht="24.95" customHeight="1" x14ac:dyDescent="0.25">
      <c r="A58" s="9"/>
      <c r="B58" s="8" t="s">
        <v>62</v>
      </c>
      <c r="C58" s="100">
        <f>'01 -OPĆI'!C57+'02- KOMUNALNI'!C57+'03-SMEĆE'!C57+'04-H.G.I.'!C57+'05-IGRALIŠTA'!C57</f>
        <v>6220</v>
      </c>
      <c r="D58" s="100">
        <f>'01 -OPĆI'!D57+'02- KOMUNALNI'!D57+'03-SMEĆE'!D57+'04-PROMIDŽBA'!C57+'04-H.G.I.'!D57+'05-IGRALIŠTA'!D57+'08-PREFAKTURIRATI ALBANEŽ'!C57</f>
        <v>8341.09</v>
      </c>
      <c r="E58" s="100">
        <f>'01 -OPĆI'!E57+'02- KOMUNALNI'!E57+'03-SMEĆE'!E57+'04-PROMIDŽBA'!D57+'04-H.G.I.'!E57+'05-IGRALIŠTA'!E57+'08-PREFAKTURIRATI ALBANEŽ'!D57</f>
        <v>11000</v>
      </c>
    </row>
    <row r="59" spans="1:5" ht="24.95" customHeight="1" x14ac:dyDescent="0.25">
      <c r="A59" s="9"/>
      <c r="B59" s="8" t="s">
        <v>135</v>
      </c>
      <c r="C59" s="100">
        <f>'01 -OPĆI'!C58+'02- KOMUNALNI'!C58+'03-SMEĆE'!C58+'04-H.G.I.'!C58+'05-IGRALIŠTA'!C58</f>
        <v>2400</v>
      </c>
      <c r="D59" s="100">
        <f>'01 -OPĆI'!D58+'02- KOMUNALNI'!D58+'03-SMEĆE'!D58+'04-PROMIDŽBA'!C58+'04-H.G.I.'!D58+'05-IGRALIŠTA'!D58+'08-PREFAKTURIRATI ALBANEŽ'!C58</f>
        <v>1015.53</v>
      </c>
      <c r="E59" s="100">
        <f>'01 -OPĆI'!E58+'02- KOMUNALNI'!E58+'03-SMEĆE'!E58+'04-PROMIDŽBA'!D58+'04-H.G.I.'!E58+'05-IGRALIŠTA'!E58+'08-PREFAKTURIRATI ALBANEŽ'!D58</f>
        <v>2500</v>
      </c>
    </row>
    <row r="60" spans="1:5" ht="24.95" hidden="1" customHeight="1" x14ac:dyDescent="0.25">
      <c r="A60" s="9"/>
      <c r="B60" s="8"/>
      <c r="C60" s="100">
        <f>'01 -OPĆI'!C59+'02- KOMUNALNI'!C59+'03-SMEĆE'!C59+'04-H.G.I.'!C59+'05-IGRALIŠTA'!C59</f>
        <v>0</v>
      </c>
      <c r="D60" s="100">
        <f>'01 -OPĆI'!D59+'02- KOMUNALNI'!D59+'03-SMEĆE'!D59+'04-PROMIDŽBA'!C59+'04-H.G.I.'!D59+'05-IGRALIŠTA'!D59+'08-PREFAKTURIRATI ALBANEŽ'!C59</f>
        <v>0</v>
      </c>
      <c r="E60" s="100">
        <f>'01 -OPĆI'!E59+'02- KOMUNALNI'!E59+'03-SMEĆE'!E59+'04-PROMIDŽBA'!D59+'04-H.G.I.'!E59+'05-IGRALIŠTA'!E59+'08-PREFAKTURIRATI ALBANEŽ'!D59</f>
        <v>0</v>
      </c>
    </row>
    <row r="61" spans="1:5" ht="24.95" customHeight="1" x14ac:dyDescent="0.25">
      <c r="A61" s="9"/>
      <c r="B61" s="8" t="s">
        <v>63</v>
      </c>
      <c r="C61" s="100">
        <f>'01 -OPĆI'!C60+'02- KOMUNALNI'!C60+'03-SMEĆE'!C60+'04-H.G.I.'!C60+'05-IGRALIŠTA'!C60</f>
        <v>5450</v>
      </c>
      <c r="D61" s="100">
        <f>'01 -OPĆI'!D60+'02- KOMUNALNI'!D60+'03-SMEĆE'!D60+'04-PROMIDŽBA'!C60+'04-H.G.I.'!D60+'05-IGRALIŠTA'!D60+'08-PREFAKTURIRATI ALBANEŽ'!C60</f>
        <v>1201.17</v>
      </c>
      <c r="E61" s="100">
        <f>'01 -OPĆI'!E60+'02- KOMUNALNI'!E60+'03-SMEĆE'!E60+'04-PROMIDŽBA'!D60+'04-H.G.I.'!E60+'05-IGRALIŠTA'!E60+'08-PREFAKTURIRATI ALBANEŽ'!D60</f>
        <v>5450</v>
      </c>
    </row>
    <row r="62" spans="1:5" ht="24.95" customHeight="1" x14ac:dyDescent="0.25">
      <c r="A62" s="9"/>
      <c r="B62" s="8" t="s">
        <v>64</v>
      </c>
      <c r="C62" s="100">
        <f>'01 -OPĆI'!C61+'02- KOMUNALNI'!C61+'03-SMEĆE'!C61+'04-H.G.I.'!C61+'05-IGRALIŠTA'!C61</f>
        <v>2000</v>
      </c>
      <c r="D62" s="100">
        <f>'01 -OPĆI'!D61+'02- KOMUNALNI'!D61+'03-SMEĆE'!D61+'04-PROMIDŽBA'!C61+'04-H.G.I.'!D61+'05-IGRALIŠTA'!D61+'08-PREFAKTURIRATI ALBANEŽ'!C61</f>
        <v>1075.05</v>
      </c>
      <c r="E62" s="100">
        <f>'01 -OPĆI'!E61+'02- KOMUNALNI'!E61+'03-SMEĆE'!E61+'04-PROMIDŽBA'!D61+'04-H.G.I.'!E61+'05-IGRALIŠTA'!E61+'08-PREFAKTURIRATI ALBANEŽ'!D61</f>
        <v>1440</v>
      </c>
    </row>
    <row r="63" spans="1:5" ht="24.95" customHeight="1" x14ac:dyDescent="0.25">
      <c r="A63" s="9"/>
      <c r="B63" s="8" t="s">
        <v>65</v>
      </c>
      <c r="C63" s="100">
        <f>'01 -OPĆI'!C62+'02- KOMUNALNI'!C62+'03-SMEĆE'!C62+'04-H.G.I.'!C62+'05-IGRALIŠTA'!C62</f>
        <v>911.54</v>
      </c>
      <c r="D63" s="100">
        <f>'01 -OPĆI'!D62+'02- KOMUNALNI'!D62+'03-SMEĆE'!D62+'04-PROMIDŽBA'!C62+'04-H.G.I.'!D62+'05-IGRALIŠTA'!D62+'08-PREFAKTURIRATI ALBANEŽ'!C62</f>
        <v>386.26</v>
      </c>
      <c r="E63" s="100">
        <f>'01 -OPĆI'!E62+'02- KOMUNALNI'!E62+'03-SMEĆE'!E62+'04-PROMIDŽBA'!D62+'04-H.G.I.'!E62+'05-IGRALIŠTA'!E62+'08-PREFAKTURIRATI ALBANEŽ'!D62</f>
        <v>800</v>
      </c>
    </row>
    <row r="64" spans="1:5" ht="24.95" customHeight="1" x14ac:dyDescent="0.25">
      <c r="A64" s="9"/>
      <c r="B64" s="8" t="s">
        <v>136</v>
      </c>
      <c r="C64" s="100">
        <f>'01 -OPĆI'!C63+'02- KOMUNALNI'!C63+'03-SMEĆE'!C63+'04-H.G.I.'!C63+'05-IGRALIŠTA'!C63</f>
        <v>500</v>
      </c>
      <c r="D64" s="100">
        <f>'01 -OPĆI'!D63+'02- KOMUNALNI'!D63+'03-SMEĆE'!D63+'04-PROMIDŽBA'!C63+'04-H.G.I.'!D63+'05-IGRALIŠTA'!D63+'08-PREFAKTURIRATI ALBANEŽ'!C63</f>
        <v>361.06</v>
      </c>
      <c r="E64" s="100">
        <f>'01 -OPĆI'!E63+'02- KOMUNALNI'!E63+'03-SMEĆE'!E63+'04-PROMIDŽBA'!D63+'04-H.G.I.'!E63+'05-IGRALIŠTA'!E63+'08-PREFAKTURIRATI ALBANEŽ'!D63</f>
        <v>900</v>
      </c>
    </row>
    <row r="65" spans="1:5" ht="24.95" hidden="1" customHeight="1" x14ac:dyDescent="0.25">
      <c r="A65" s="9"/>
      <c r="B65" s="8"/>
      <c r="C65" s="100">
        <f>'01 -OPĆI'!C64+'02- KOMUNALNI'!C64+'03-SMEĆE'!C64+'04-H.G.I.'!C64+'05-IGRALIŠTA'!C64</f>
        <v>0</v>
      </c>
      <c r="D65" s="100">
        <f>'01 -OPĆI'!D64+'02- KOMUNALNI'!D64+'03-SMEĆE'!D64+'04-PROMIDŽBA'!C64+'04-H.G.I.'!D64+'05-IGRALIŠTA'!D64+'08-PREFAKTURIRATI ALBANEŽ'!C64</f>
        <v>0</v>
      </c>
      <c r="E65" s="100">
        <f>'01 -OPĆI'!E64+'02- KOMUNALNI'!E64+'03-SMEĆE'!E64+'04-PROMIDŽBA'!D64+'04-H.G.I.'!E64+'05-IGRALIŠTA'!E64+'08-PREFAKTURIRATI ALBANEŽ'!D64</f>
        <v>0</v>
      </c>
    </row>
    <row r="66" spans="1:5" ht="24.95" customHeight="1" x14ac:dyDescent="0.25">
      <c r="A66" s="9"/>
      <c r="B66" s="8" t="s">
        <v>66</v>
      </c>
      <c r="C66" s="100">
        <f>'01 -OPĆI'!C65+'02- KOMUNALNI'!C65+'03-SMEĆE'!C65+'04-H.G.I.'!C65+'05-IGRALIŠTA'!C65</f>
        <v>12000</v>
      </c>
      <c r="D66" s="100">
        <f>'01 -OPĆI'!D65+'02- KOMUNALNI'!D65+'03-SMEĆE'!D65+'04-PROMIDŽBA'!C65+'04-H.G.I.'!D65+'05-IGRALIŠTA'!D65+'08-PREFAKTURIRATI ALBANEŽ'!C65</f>
        <v>7535.26</v>
      </c>
      <c r="E66" s="100">
        <f>'01 -OPĆI'!E65+'02- KOMUNALNI'!E65+'03-SMEĆE'!E65+'04-PROMIDŽBA'!D65+'04-H.G.I.'!E65+'05-IGRALIŠTA'!E65+'08-PREFAKTURIRATI ALBANEŽ'!D65</f>
        <v>13500</v>
      </c>
    </row>
    <row r="67" spans="1:5" ht="24.95" customHeight="1" x14ac:dyDescent="0.25">
      <c r="A67" s="9"/>
      <c r="B67" s="8" t="s">
        <v>67</v>
      </c>
      <c r="C67" s="100">
        <f>'01 -OPĆI'!C66+'02- KOMUNALNI'!C66+'03-SMEĆE'!C66+'04-H.G.I.'!C66+'05-IGRALIŠTA'!C66</f>
        <v>420</v>
      </c>
      <c r="D67" s="100">
        <f>'01 -OPĆI'!D66+'02- KOMUNALNI'!D66+'03-SMEĆE'!D66+'04-PROMIDŽBA'!C66+'04-H.G.I.'!D66+'05-IGRALIŠTA'!D66+'08-PREFAKTURIRATI ALBANEŽ'!C66</f>
        <v>177.4</v>
      </c>
      <c r="E67" s="100">
        <f>'01 -OPĆI'!E66+'02- KOMUNALNI'!E66+'03-SMEĆE'!E66+'04-PROMIDŽBA'!D66+'04-H.G.I.'!E66+'05-IGRALIŠTA'!E66+'08-PREFAKTURIRATI ALBANEŽ'!D66</f>
        <v>300</v>
      </c>
    </row>
    <row r="68" spans="1:5" ht="24.95" customHeight="1" x14ac:dyDescent="0.25">
      <c r="A68" s="9"/>
      <c r="B68" s="8" t="s">
        <v>68</v>
      </c>
      <c r="C68" s="100">
        <f>'01 -OPĆI'!C67+'02- KOMUNALNI'!C67+'03-SMEĆE'!C67+'04-H.G.I.'!C67+'05-IGRALIŠTA'!C67</f>
        <v>0</v>
      </c>
      <c r="D68" s="100">
        <f>'01 -OPĆI'!D67+'02- KOMUNALNI'!D67+'03-SMEĆE'!D67+'04-PROMIDŽBA'!C67+'04-H.G.I.'!D67+'05-IGRALIŠTA'!D67+'08-PREFAKTURIRATI ALBANEŽ'!C67</f>
        <v>0</v>
      </c>
      <c r="E68" s="100">
        <f>'01 -OPĆI'!E67+'02- KOMUNALNI'!E67+'03-SMEĆE'!E67+'04-PROMIDŽBA'!D67+'04-H.G.I.'!E67+'05-IGRALIŠTA'!E67+'08-PREFAKTURIRATI ALBANEŽ'!D67</f>
        <v>0</v>
      </c>
    </row>
    <row r="69" spans="1:5" ht="24.95" customHeight="1" x14ac:dyDescent="0.25">
      <c r="A69" s="9"/>
      <c r="B69" s="8" t="s">
        <v>137</v>
      </c>
      <c r="C69" s="100">
        <f>'01 -OPĆI'!C68+'02- KOMUNALNI'!C68+'03-SMEĆE'!C68+'04-H.G.I.'!C68+'05-IGRALIŠTA'!C68</f>
        <v>0</v>
      </c>
      <c r="D69" s="100">
        <f>'01 -OPĆI'!D68+'02- KOMUNALNI'!D68+'03-SMEĆE'!D68+'04-PROMIDŽBA'!C68+'04-H.G.I.'!D68+'05-IGRALIŠTA'!D68+'08-PREFAKTURIRATI ALBANEŽ'!C68</f>
        <v>0</v>
      </c>
      <c r="E69" s="100">
        <f>'01 -OPĆI'!E68+'02- KOMUNALNI'!E68+'03-SMEĆE'!E68+'04-PROMIDŽBA'!D68+'04-H.G.I.'!E68+'05-IGRALIŠTA'!E68+'08-PREFAKTURIRATI ALBANEŽ'!D68</f>
        <v>0</v>
      </c>
    </row>
    <row r="70" spans="1:5" ht="24.95" customHeight="1" x14ac:dyDescent="0.25">
      <c r="A70" s="9"/>
      <c r="B70" s="8" t="s">
        <v>138</v>
      </c>
      <c r="C70" s="100">
        <f>'01 -OPĆI'!C69+'02- KOMUNALNI'!C69+'03-SMEĆE'!C69+'04-H.G.I.'!C69+'05-IGRALIŠTA'!C69</f>
        <v>0</v>
      </c>
      <c r="D70" s="100">
        <f>'01 -OPĆI'!D69+'02- KOMUNALNI'!D69+'03-SMEĆE'!D69+'04-PROMIDŽBA'!C69+'04-H.G.I.'!D69+'05-IGRALIŠTA'!D69+'08-PREFAKTURIRATI ALBANEŽ'!C69</f>
        <v>0</v>
      </c>
      <c r="E70" s="100">
        <f>'01 -OPĆI'!E69+'02- KOMUNALNI'!E69+'03-SMEĆE'!E69+'04-PROMIDŽBA'!D69+'04-H.G.I.'!E69+'05-IGRALIŠTA'!E69+'08-PREFAKTURIRATI ALBANEŽ'!D69</f>
        <v>0</v>
      </c>
    </row>
    <row r="71" spans="1:5" ht="24.95" customHeight="1" x14ac:dyDescent="0.25">
      <c r="A71" s="9"/>
      <c r="B71" s="8" t="s">
        <v>69</v>
      </c>
      <c r="C71" s="100">
        <f>'01 -OPĆI'!C70+'02- KOMUNALNI'!C70+'03-SMEĆE'!C70+'04-H.G.I.'!C70+'05-IGRALIŠTA'!C70</f>
        <v>0</v>
      </c>
      <c r="D71" s="100">
        <f>'01 -OPĆI'!D70+'02- KOMUNALNI'!D70+'03-SMEĆE'!D70+'04-PROMIDŽBA'!C70+'04-H.G.I.'!D70+'05-IGRALIŠTA'!D70+'08-PREFAKTURIRATI ALBANEŽ'!C70</f>
        <v>0</v>
      </c>
      <c r="E71" s="100">
        <f>'01 -OPĆI'!E70+'02- KOMUNALNI'!E70+'03-SMEĆE'!E70+'04-PROMIDŽBA'!D70+'04-H.G.I.'!E70+'05-IGRALIŠTA'!E70+'08-PREFAKTURIRATI ALBANEŽ'!D70</f>
        <v>10000</v>
      </c>
    </row>
    <row r="72" spans="1:5" ht="24.95" customHeight="1" x14ac:dyDescent="0.25">
      <c r="A72" s="9"/>
      <c r="B72" s="8" t="s">
        <v>70</v>
      </c>
      <c r="C72" s="100">
        <f>'01 -OPĆI'!C71+'02- KOMUNALNI'!C71+'03-SMEĆE'!C71+'04-H.G.I.'!C71+'05-IGRALIŠTA'!C71</f>
        <v>8156.95</v>
      </c>
      <c r="D72" s="100">
        <f>'01 -OPĆI'!D71+'02- KOMUNALNI'!D71+'03-SMEĆE'!D71+'04-PROMIDŽBA'!C71+'04-H.G.I.'!D71+'05-IGRALIŠTA'!D71+'08-PREFAKTURIRATI ALBANEŽ'!C71</f>
        <v>4985.67</v>
      </c>
      <c r="E72" s="100">
        <f>'01 -OPĆI'!E71+'02- KOMUNALNI'!E71+'03-SMEĆE'!E71+'04-PROMIDŽBA'!D71+'04-H.G.I.'!E71+'05-IGRALIŠTA'!E71+'08-PREFAKTURIRATI ALBANEŽ'!D71</f>
        <v>8000</v>
      </c>
    </row>
    <row r="73" spans="1:5" ht="24.95" customHeight="1" x14ac:dyDescent="0.25">
      <c r="A73" s="9"/>
      <c r="B73" s="8" t="s">
        <v>71</v>
      </c>
      <c r="C73" s="100">
        <f>'01 -OPĆI'!C72+'02- KOMUNALNI'!C72+'03-SMEĆE'!C72+'04-H.G.I.'!C72+'05-IGRALIŠTA'!C72</f>
        <v>900</v>
      </c>
      <c r="D73" s="100">
        <f>'01 -OPĆI'!D72+'02- KOMUNALNI'!D72+'03-SMEĆE'!D72+'04-PROMIDŽBA'!C72+'04-H.G.I.'!D72+'05-IGRALIŠTA'!D72+'08-PREFAKTURIRATI ALBANEŽ'!C72</f>
        <v>900</v>
      </c>
      <c r="E73" s="100">
        <f>'01 -OPĆI'!E72+'02- KOMUNALNI'!E72+'03-SMEĆE'!E72+'04-PROMIDŽBA'!D72+'04-H.G.I.'!E72+'05-IGRALIŠTA'!E72+'08-PREFAKTURIRATI ALBANEŽ'!D72</f>
        <v>1800</v>
      </c>
    </row>
    <row r="74" spans="1:5" ht="24.95" customHeight="1" x14ac:dyDescent="0.25">
      <c r="A74" s="9"/>
      <c r="B74" s="8" t="s">
        <v>72</v>
      </c>
      <c r="C74" s="100">
        <f>'01 -OPĆI'!C73+'02- KOMUNALNI'!C73+'03-SMEĆE'!C73+'04-H.G.I.'!C73+'05-IGRALIŠTA'!C73</f>
        <v>0</v>
      </c>
      <c r="D74" s="100">
        <f>'01 -OPĆI'!D73+'02- KOMUNALNI'!D73+'03-SMEĆE'!D73+'04-PROMIDŽBA'!C73+'04-H.G.I.'!D73+'05-IGRALIŠTA'!D73+'08-PREFAKTURIRATI ALBANEŽ'!C73</f>
        <v>720.09</v>
      </c>
      <c r="E74" s="100">
        <f>'01 -OPĆI'!E73+'02- KOMUNALNI'!E73+'03-SMEĆE'!E73+'04-PROMIDŽBA'!D73+'04-H.G.I.'!E73+'05-IGRALIŠTA'!E73+'08-PREFAKTURIRATI ALBANEŽ'!D73</f>
        <v>1000</v>
      </c>
    </row>
    <row r="75" spans="1:5" ht="24.95" customHeight="1" x14ac:dyDescent="0.25">
      <c r="A75" s="9"/>
      <c r="B75" s="8" t="s">
        <v>73</v>
      </c>
      <c r="C75" s="100">
        <f>'01 -OPĆI'!C74+'02- KOMUNALNI'!C74+'03-SMEĆE'!C74+'04-H.G.I.'!C74+'05-IGRALIŠTA'!C74</f>
        <v>2100</v>
      </c>
      <c r="D75" s="100">
        <f>'01 -OPĆI'!D74+'02- KOMUNALNI'!D74+'03-SMEĆE'!D74+'04-PROMIDŽBA'!C74+'04-H.G.I.'!D74+'05-IGRALIŠTA'!D74+'08-PREFAKTURIRATI ALBANEŽ'!C74</f>
        <v>1406.55</v>
      </c>
      <c r="E75" s="100">
        <f>'01 -OPĆI'!E74+'02- KOMUNALNI'!E74+'03-SMEĆE'!E74+'04-PROMIDŽBA'!D74+'04-H.G.I.'!E74+'05-IGRALIŠTA'!E74+'08-PREFAKTURIRATI ALBANEŽ'!D74</f>
        <v>1500</v>
      </c>
    </row>
    <row r="76" spans="1:5" ht="24.95" customHeight="1" x14ac:dyDescent="0.25">
      <c r="A76" s="9"/>
      <c r="B76" s="8" t="s">
        <v>74</v>
      </c>
      <c r="C76" s="100">
        <f>'01 -OPĆI'!C75+'02- KOMUNALNI'!C75+'03-SMEĆE'!C75+'04-H.G.I.'!C75+'05-IGRALIŠTA'!C75</f>
        <v>23000</v>
      </c>
      <c r="D76" s="100">
        <f>'01 -OPĆI'!D75+'02- KOMUNALNI'!D75+'03-SMEĆE'!D75+'04-PROMIDŽBA'!C75+'04-H.G.I.'!D75+'05-IGRALIŠTA'!D75+'08-PREFAKTURIRATI ALBANEŽ'!C75</f>
        <v>10200.119999999999</v>
      </c>
      <c r="E76" s="100">
        <f>'01 -OPĆI'!E75+'02- KOMUNALNI'!E75+'03-SMEĆE'!E75+'04-PROMIDŽBA'!D75+'04-H.G.I.'!E75+'05-IGRALIŠTA'!E75+'08-PREFAKTURIRATI ALBANEŽ'!D75</f>
        <v>18000</v>
      </c>
    </row>
    <row r="77" spans="1:5" ht="24.95" customHeight="1" x14ac:dyDescent="0.25">
      <c r="A77" s="9"/>
      <c r="B77" s="8" t="s">
        <v>75</v>
      </c>
      <c r="C77" s="100">
        <f>'01 -OPĆI'!C76+'02- KOMUNALNI'!C76+'03-SMEĆE'!C76+'04-H.G.I.'!C76+'05-IGRALIŠTA'!C76</f>
        <v>3000</v>
      </c>
      <c r="D77" s="100">
        <f>'01 -OPĆI'!D76+'02- KOMUNALNI'!D76+'03-SMEĆE'!D76+'04-PROMIDŽBA'!C76+'04-H.G.I.'!D76+'05-IGRALIŠTA'!D76+'08-PREFAKTURIRATI ALBANEŽ'!C76</f>
        <v>3318.07</v>
      </c>
      <c r="E77" s="100">
        <f>'01 -OPĆI'!E76+'02- KOMUNALNI'!E76+'03-SMEĆE'!E76+'04-PROMIDŽBA'!D76+'04-H.G.I.'!E76+'05-IGRALIŠTA'!E76+'08-PREFAKTURIRATI ALBANEŽ'!D76</f>
        <v>5500</v>
      </c>
    </row>
    <row r="78" spans="1:5" ht="24.95" customHeight="1" x14ac:dyDescent="0.25">
      <c r="A78" s="9"/>
      <c r="B78" s="8" t="s">
        <v>76</v>
      </c>
      <c r="C78" s="100">
        <f>'01 -OPĆI'!C77+'02- KOMUNALNI'!C77+'03-SMEĆE'!C77+'04-H.G.I.'!C77+'05-IGRALIŠTA'!C77</f>
        <v>0</v>
      </c>
      <c r="D78" s="100">
        <f>'01 -OPĆI'!D77+'02- KOMUNALNI'!D77+'03-SMEĆE'!D77+'04-PROMIDŽBA'!C77+'04-H.G.I.'!D77+'05-IGRALIŠTA'!D77+'08-PREFAKTURIRATI ALBANEŽ'!C77</f>
        <v>1485.2</v>
      </c>
      <c r="E78" s="100">
        <f>'01 -OPĆI'!E77+'02- KOMUNALNI'!E77+'03-SMEĆE'!E77+'04-PROMIDŽBA'!D77+'04-H.G.I.'!E77+'05-IGRALIŠTA'!E77+'08-PREFAKTURIRATI ALBANEŽ'!D77</f>
        <v>1500</v>
      </c>
    </row>
    <row r="79" spans="1:5" ht="24.95" customHeight="1" x14ac:dyDescent="0.25">
      <c r="A79" s="9"/>
      <c r="B79" s="8" t="s">
        <v>77</v>
      </c>
      <c r="C79" s="100">
        <f>'01 -OPĆI'!C78+'02- KOMUNALNI'!C78+'03-SMEĆE'!C78+'04-H.G.I.'!C78+'05-IGRALIŠTA'!C78</f>
        <v>5020</v>
      </c>
      <c r="D79" s="100">
        <f>'01 -OPĆI'!D78+'02- KOMUNALNI'!D78+'03-SMEĆE'!D78+'04-PROMIDŽBA'!C78+'04-H.G.I.'!D78+'05-IGRALIŠTA'!D78+'08-PREFAKTURIRATI ALBANEŽ'!C78</f>
        <v>6954.53</v>
      </c>
      <c r="E79" s="100">
        <f>'01 -OPĆI'!E78+'02- KOMUNALNI'!E78+'03-SMEĆE'!E78+'04-PROMIDŽBA'!D78+'04-H.G.I.'!E78+'05-IGRALIŠTA'!E78+'08-PREFAKTURIRATI ALBANEŽ'!D78</f>
        <v>10200</v>
      </c>
    </row>
    <row r="80" spans="1:5" ht="24.95" customHeight="1" x14ac:dyDescent="0.25">
      <c r="A80" s="9"/>
      <c r="B80" s="8" t="s">
        <v>78</v>
      </c>
      <c r="C80" s="100">
        <f>'01 -OPĆI'!C79+'02- KOMUNALNI'!C79+'03-SMEĆE'!C79+'04-H.G.I.'!C79+'05-IGRALIŠTA'!C79</f>
        <v>700</v>
      </c>
      <c r="D80" s="100">
        <f>'01 -OPĆI'!D79+'02- KOMUNALNI'!D79+'03-SMEĆE'!D79+'04-PROMIDŽBA'!C79+'04-H.G.I.'!D79+'05-IGRALIŠTA'!D79+'08-PREFAKTURIRATI ALBANEŽ'!C79</f>
        <v>400</v>
      </c>
      <c r="E80" s="100">
        <f>'01 -OPĆI'!E79+'02- KOMUNALNI'!E79+'03-SMEĆE'!E79+'04-PROMIDŽBA'!D79+'04-H.G.I.'!E79+'05-IGRALIŠTA'!E79+'08-PREFAKTURIRATI ALBANEŽ'!D79</f>
        <v>1000</v>
      </c>
    </row>
    <row r="81" spans="1:5" ht="24.95" customHeight="1" x14ac:dyDescent="0.25">
      <c r="A81" s="9"/>
      <c r="B81" s="8" t="s">
        <v>79</v>
      </c>
      <c r="C81" s="100">
        <f>'01 -OPĆI'!C80+'02- KOMUNALNI'!C80+'03-SMEĆE'!C80+'04-H.G.I.'!C80+'05-IGRALIŠTA'!C80</f>
        <v>769000</v>
      </c>
      <c r="D81" s="100">
        <f>'01 -OPĆI'!D80+'02- KOMUNALNI'!D80+'03-SMEĆE'!D80+'04-PROMIDŽBA'!C80+'04-H.G.I.'!D80+'05-IGRALIŠTA'!D80+'08-PREFAKTURIRATI ALBANEŽ'!C80</f>
        <v>661911.15</v>
      </c>
      <c r="E81" s="100">
        <f>'01 -OPĆI'!E80+'02- KOMUNALNI'!E80+'03-SMEĆE'!E80+'04-PROMIDŽBA'!D80+'04-H.G.I.'!E80+'05-IGRALIŠTA'!E80+'08-PREFAKTURIRATI ALBANEŽ'!D80</f>
        <v>871000</v>
      </c>
    </row>
    <row r="82" spans="1:5" ht="24.95" customHeight="1" x14ac:dyDescent="0.25">
      <c r="A82" s="9"/>
      <c r="B82" s="8" t="s">
        <v>80</v>
      </c>
      <c r="C82" s="100">
        <f>'01 -OPĆI'!C81+'02- KOMUNALNI'!C81+'03-SMEĆE'!C81+'04-H.G.I.'!C81+'05-IGRALIŠTA'!C81</f>
        <v>38000</v>
      </c>
      <c r="D82" s="100">
        <f>'01 -OPĆI'!D81+'02- KOMUNALNI'!D81+'03-SMEĆE'!D81+'04-PROMIDŽBA'!C81+'04-H.G.I.'!D81+'05-IGRALIŠTA'!D81+'08-PREFAKTURIRATI ALBANEŽ'!C81</f>
        <v>54686.04</v>
      </c>
      <c r="E82" s="100">
        <f>'01 -OPĆI'!E81+'02- KOMUNALNI'!E81+'03-SMEĆE'!E81+'04-PROMIDŽBA'!D81+'04-H.G.I.'!E81+'05-IGRALIŠTA'!E81+'08-PREFAKTURIRATI ALBANEŽ'!D81</f>
        <v>45000</v>
      </c>
    </row>
    <row r="83" spans="1:5" ht="24.95" customHeight="1" x14ac:dyDescent="0.25">
      <c r="A83" s="9"/>
      <c r="B83" s="8" t="s">
        <v>81</v>
      </c>
      <c r="C83" s="100">
        <f>'01 -OPĆI'!C82+'02- KOMUNALNI'!C82+'03-SMEĆE'!C82+'04-H.G.I.'!C82+'05-IGRALIŠTA'!C82</f>
        <v>9000</v>
      </c>
      <c r="D83" s="100">
        <f>'01 -OPĆI'!D82+'02- KOMUNALNI'!D82+'03-SMEĆE'!D82+'04-PROMIDŽBA'!C82+'04-H.G.I.'!D82+'05-IGRALIŠTA'!D82+'08-PREFAKTURIRATI ALBANEŽ'!C82</f>
        <v>0</v>
      </c>
      <c r="E83" s="100">
        <f>'01 -OPĆI'!E82+'02- KOMUNALNI'!E82+'03-SMEĆE'!E82+'04-PROMIDŽBA'!D82+'04-H.G.I.'!E82+'05-IGRALIŠTA'!E82+'08-PREFAKTURIRATI ALBANEŽ'!D82</f>
        <v>5000</v>
      </c>
    </row>
    <row r="84" spans="1:5" ht="24.95" customHeight="1" x14ac:dyDescent="0.25">
      <c r="A84" s="9"/>
      <c r="B84" s="8" t="s">
        <v>82</v>
      </c>
      <c r="C84" s="100">
        <f>'01 -OPĆI'!C83+'02- KOMUNALNI'!C83+'03-SMEĆE'!C83+'04-H.G.I.'!C83+'05-IGRALIŠTA'!C83</f>
        <v>70000</v>
      </c>
      <c r="D84" s="100">
        <f>'01 -OPĆI'!D83+'02- KOMUNALNI'!D83+'03-SMEĆE'!D83+'04-PROMIDŽBA'!C83+'04-H.G.I.'!D83+'05-IGRALIŠTA'!D83+'08-PREFAKTURIRATI ALBANEŽ'!C83</f>
        <v>57676.630000000005</v>
      </c>
      <c r="E84" s="100">
        <f>'01 -OPĆI'!E83+'02- KOMUNALNI'!E83+'03-SMEĆE'!E83+'04-PROMIDŽBA'!D83+'04-H.G.I.'!E83+'05-IGRALIŠTA'!E83+'08-PREFAKTURIRATI ALBANEŽ'!D83</f>
        <v>48000</v>
      </c>
    </row>
    <row r="85" spans="1:5" ht="24.95" customHeight="1" x14ac:dyDescent="0.25">
      <c r="A85" s="9"/>
      <c r="B85" s="8" t="s">
        <v>83</v>
      </c>
      <c r="C85" s="100">
        <f>'01 -OPĆI'!C84+'02- KOMUNALNI'!C84+'03-SMEĆE'!C84+'04-H.G.I.'!C84+'05-IGRALIŠTA'!C84</f>
        <v>120000</v>
      </c>
      <c r="D85" s="100">
        <f>'01 -OPĆI'!D84+'02- KOMUNALNI'!D84+'03-SMEĆE'!D84+'04-PROMIDŽBA'!C84+'04-H.G.I.'!D84+'05-IGRALIŠTA'!D84+'08-PREFAKTURIRATI ALBANEŽ'!C84</f>
        <v>102455.99</v>
      </c>
      <c r="E85" s="100">
        <f>'01 -OPĆI'!E84+'02- KOMUNALNI'!E84+'03-SMEĆE'!E84+'04-PROMIDŽBA'!D84+'04-H.G.I.'!E84+'05-IGRALIŠTA'!E84+'08-PREFAKTURIRATI ALBANEŽ'!D84</f>
        <v>345000</v>
      </c>
    </row>
    <row r="86" spans="1:5" ht="24.95" customHeight="1" x14ac:dyDescent="0.25">
      <c r="A86" s="9"/>
      <c r="B86" s="8" t="s">
        <v>84</v>
      </c>
      <c r="C86" s="100">
        <f>'01 -OPĆI'!C85+'02- KOMUNALNI'!C85+'03-SMEĆE'!C85+'04-H.G.I.'!C85+'05-IGRALIŠTA'!C85</f>
        <v>3141.25</v>
      </c>
      <c r="D86" s="100">
        <f>'01 -OPĆI'!D85+'02- KOMUNALNI'!D85+'03-SMEĆE'!D85+'04-PROMIDŽBA'!C85+'04-H.G.I.'!D85+'05-IGRALIŠTA'!D85+'08-PREFAKTURIRATI ALBANEŽ'!C85</f>
        <v>178</v>
      </c>
      <c r="E86" s="100">
        <f>'01 -OPĆI'!E85+'02- KOMUNALNI'!E85+'03-SMEĆE'!E85+'04-PROMIDŽBA'!D85+'04-H.G.I.'!E85+'05-IGRALIŠTA'!E85+'08-PREFAKTURIRATI ALBANEŽ'!D85</f>
        <v>6000</v>
      </c>
    </row>
    <row r="87" spans="1:5" ht="24.95" customHeight="1" x14ac:dyDescent="0.25">
      <c r="A87" s="9"/>
      <c r="B87" s="8" t="s">
        <v>85</v>
      </c>
      <c r="C87" s="100">
        <f>'01 -OPĆI'!C86+'02- KOMUNALNI'!C86+'03-SMEĆE'!C86+'04-H.G.I.'!C86+'05-IGRALIŠTA'!C86</f>
        <v>20000</v>
      </c>
      <c r="D87" s="100">
        <f>'01 -OPĆI'!D86+'02- KOMUNALNI'!D86+'03-SMEĆE'!D86+'04-PROMIDŽBA'!C86+'04-H.G.I.'!D86+'05-IGRALIŠTA'!D86+'08-PREFAKTURIRATI ALBANEŽ'!C86</f>
        <v>8542.18</v>
      </c>
      <c r="E87" s="100">
        <f>'01 -OPĆI'!E86+'02- KOMUNALNI'!E86+'03-SMEĆE'!E86+'04-PROMIDŽBA'!D86+'04-H.G.I.'!E86+'05-IGRALIŠTA'!E86+'08-PREFAKTURIRATI ALBANEŽ'!D86</f>
        <v>34000</v>
      </c>
    </row>
    <row r="88" spans="1:5" s="98" customFormat="1" ht="24.95" customHeight="1" x14ac:dyDescent="0.25">
      <c r="A88" s="97"/>
      <c r="B88" s="8" t="s">
        <v>131</v>
      </c>
      <c r="C88" s="100">
        <f>'01 -OPĆI'!C87+'02- KOMUNALNI'!C87+'03-SMEĆE'!C87+'04-H.G.I.'!C87+'05-IGRALIŠTA'!C87</f>
        <v>4000</v>
      </c>
      <c r="D88" s="100">
        <f>'01 -OPĆI'!D87+'02- KOMUNALNI'!D87+'03-SMEĆE'!D87+'04-PROMIDŽBA'!C87+'04-H.G.I.'!D87+'05-IGRALIŠTA'!D87+'08-PREFAKTURIRATI ALBANEŽ'!C87</f>
        <v>4688.59</v>
      </c>
      <c r="E88" s="100">
        <f>'01 -OPĆI'!E87+'02- KOMUNALNI'!E87+'03-SMEĆE'!E87+'04-PROMIDŽBA'!D87+'04-H.G.I.'!E87+'05-IGRALIŠTA'!E87+'08-PREFAKTURIRATI ALBANEŽ'!D87</f>
        <v>5000</v>
      </c>
    </row>
    <row r="89" spans="1:5" ht="24.95" customHeight="1" x14ac:dyDescent="0.25">
      <c r="A89" s="9"/>
      <c r="B89" s="8" t="s">
        <v>86</v>
      </c>
      <c r="C89" s="100">
        <f>'01 -OPĆI'!C88+'02- KOMUNALNI'!C88+'03-SMEĆE'!C88+'04-H.G.I.'!C88+'05-IGRALIŠTA'!C88</f>
        <v>0</v>
      </c>
      <c r="D89" s="100">
        <f>'01 -OPĆI'!D88+'02- KOMUNALNI'!D88+'03-SMEĆE'!D88+'04-PROMIDŽBA'!C88+'04-H.G.I.'!D88+'05-IGRALIŠTA'!D88+'08-PREFAKTURIRATI ALBANEŽ'!C88</f>
        <v>3192.8799999999997</v>
      </c>
      <c r="E89" s="100">
        <f>'01 -OPĆI'!E88+'02- KOMUNALNI'!E88+'03-SMEĆE'!E88+'04-PROMIDŽBA'!D88+'04-H.G.I.'!E88+'05-IGRALIŠTA'!E88+'08-PREFAKTURIRATI ALBANEŽ'!D88</f>
        <v>3400</v>
      </c>
    </row>
    <row r="90" spans="1:5" ht="24.95" customHeight="1" x14ac:dyDescent="0.25">
      <c r="A90" s="9"/>
      <c r="B90" s="8" t="s">
        <v>158</v>
      </c>
      <c r="C90" s="100">
        <f>'01 -OPĆI'!C89+'02- KOMUNALNI'!C89+'03-SMEĆE'!C89+'04-H.G.I.'!C89+'05-IGRALIŠTA'!C89</f>
        <v>2000</v>
      </c>
      <c r="D90" s="100">
        <f>'01 -OPĆI'!D89+'02- KOMUNALNI'!D89+'03-SMEĆE'!D89+'04-PROMIDŽBA'!C89+'04-H.G.I.'!D89+'05-IGRALIŠTA'!D89+'08-PREFAKTURIRATI ALBANEŽ'!C89</f>
        <v>4953.8</v>
      </c>
      <c r="E90" s="100">
        <f>'01 -OPĆI'!E89+'02- KOMUNALNI'!E89+'03-SMEĆE'!E89+'04-PROMIDŽBA'!D89+'04-H.G.I.'!E89+'05-IGRALIŠTA'!E89+'08-PREFAKTURIRATI ALBANEŽ'!D89</f>
        <v>6000</v>
      </c>
    </row>
    <row r="91" spans="1:5" ht="24.95" customHeight="1" x14ac:dyDescent="0.25">
      <c r="A91" s="9"/>
      <c r="B91" s="8" t="s">
        <v>159</v>
      </c>
      <c r="C91" s="100">
        <f>'01 -OPĆI'!C90+'02- KOMUNALNI'!C90+'03-SMEĆE'!C90+'04-H.G.I.'!C90+'05-IGRALIŠTA'!C90</f>
        <v>14200</v>
      </c>
      <c r="D91" s="100">
        <f>'01 -OPĆI'!D90+'02- KOMUNALNI'!D90+'03-SMEĆE'!D90+'04-PROMIDŽBA'!C90+'04-H.G.I.'!D90+'05-IGRALIŠTA'!D90+'08-PREFAKTURIRATI ALBANEŽ'!C90</f>
        <v>1767.86</v>
      </c>
      <c r="E91" s="100">
        <f>'01 -OPĆI'!E90+'02- KOMUNALNI'!E90+'03-SMEĆE'!E90+'04-PROMIDŽBA'!D90+'04-H.G.I.'!E90+'05-IGRALIŠTA'!E90+'08-PREFAKTURIRATI ALBANEŽ'!D90</f>
        <v>2367.8599999999997</v>
      </c>
    </row>
    <row r="92" spans="1:5" ht="24.95" customHeight="1" x14ac:dyDescent="0.25">
      <c r="A92" s="9"/>
      <c r="B92" s="8" t="s">
        <v>89</v>
      </c>
      <c r="C92" s="100">
        <f>'01 -OPĆI'!C91+'02- KOMUNALNI'!C91+'03-SMEĆE'!C91+'04-H.G.I.'!C91+'05-IGRALIŠTA'!C91</f>
        <v>820</v>
      </c>
      <c r="D92" s="100">
        <f>'01 -OPĆI'!D91+'02- KOMUNALNI'!D91+'03-SMEĆE'!D91+'04-PROMIDŽBA'!C91+'04-H.G.I.'!D91+'05-IGRALIŠTA'!D91+'08-PREFAKTURIRATI ALBANEŽ'!C91</f>
        <v>321.20999999999998</v>
      </c>
      <c r="E92" s="100">
        <f>'01 -OPĆI'!E91+'02- KOMUNALNI'!E91+'03-SMEĆE'!E91+'04-PROMIDŽBA'!D91+'04-H.G.I.'!E91+'05-IGRALIŠTA'!E91+'08-PREFAKTURIRATI ALBANEŽ'!D91</f>
        <v>900</v>
      </c>
    </row>
    <row r="93" spans="1:5" ht="24.95" customHeight="1" x14ac:dyDescent="0.25">
      <c r="A93" s="9"/>
      <c r="B93" s="8" t="s">
        <v>90</v>
      </c>
      <c r="C93" s="100">
        <f>'01 -OPĆI'!C92+'02- KOMUNALNI'!C92+'03-SMEĆE'!C92+'04-H.G.I.'!C92+'05-IGRALIŠTA'!C92</f>
        <v>0</v>
      </c>
      <c r="D93" s="100">
        <f>'01 -OPĆI'!D92+'02- KOMUNALNI'!D92+'03-SMEĆE'!D92+'04-PROMIDŽBA'!C92+'04-H.G.I.'!D92+'05-IGRALIŠTA'!D92+'08-PREFAKTURIRATI ALBANEŽ'!C92</f>
        <v>0</v>
      </c>
      <c r="E93" s="100">
        <f>'01 -OPĆI'!E92+'02- KOMUNALNI'!E92+'03-SMEĆE'!E92+'04-PROMIDŽBA'!D92+'04-H.G.I.'!E92+'05-IGRALIŠTA'!E92+'08-PREFAKTURIRATI ALBANEŽ'!D92</f>
        <v>0</v>
      </c>
    </row>
    <row r="94" spans="1:5" ht="24.95" customHeight="1" x14ac:dyDescent="0.25">
      <c r="A94" s="9"/>
      <c r="B94" s="8" t="s">
        <v>156</v>
      </c>
      <c r="C94" s="100">
        <f>'01 -OPĆI'!C93+'02- KOMUNALNI'!C93+'03-SMEĆE'!C93+'04-H.G.I.'!C93+'05-IGRALIŠTA'!C93</f>
        <v>82000</v>
      </c>
      <c r="D94" s="100">
        <f>'01 -OPĆI'!D93+'02- KOMUNALNI'!D93+'03-SMEĆE'!D93+'04-PROMIDŽBA'!C93+'04-H.G.I.'!D93+'05-IGRALIŠTA'!D93+'08-PREFAKTURIRATI ALBANEŽ'!C93</f>
        <v>64847.27</v>
      </c>
      <c r="E94" s="100">
        <f>'01 -OPĆI'!E93+'02- KOMUNALNI'!E93+'03-SMEĆE'!E93+'04-PROMIDŽBA'!D93+'04-H.G.I.'!E93+'05-IGRALIŠTA'!E93+'08-PREFAKTURIRATI ALBANEŽ'!D93</f>
        <v>88000</v>
      </c>
    </row>
    <row r="95" spans="1:5" ht="24.95" customHeight="1" x14ac:dyDescent="0.25">
      <c r="A95" s="9"/>
      <c r="B95" s="8" t="s">
        <v>157</v>
      </c>
      <c r="C95" s="100">
        <f>'01 -OPĆI'!C94+'02- KOMUNALNI'!C94+'03-SMEĆE'!C94+'04-H.G.I.'!C94+'05-IGRALIŠTA'!C94</f>
        <v>10000</v>
      </c>
      <c r="D95" s="100">
        <f>'01 -OPĆI'!D94+'02- KOMUNALNI'!D94+'03-SMEĆE'!D94+'04-PROMIDŽBA'!C94+'04-H.G.I.'!D94+'05-IGRALIŠTA'!D94+'08-PREFAKTURIRATI ALBANEŽ'!C94</f>
        <v>7837.29</v>
      </c>
      <c r="E95" s="100">
        <f>'01 -OPĆI'!E94+'02- KOMUNALNI'!E94+'03-SMEĆE'!E94+'04-PROMIDŽBA'!D94+'04-H.G.I.'!E94+'05-IGRALIŠTA'!E94+'08-PREFAKTURIRATI ALBANEŽ'!D94</f>
        <v>16000</v>
      </c>
    </row>
    <row r="96" spans="1:5" ht="24.95" customHeight="1" x14ac:dyDescent="0.25">
      <c r="A96" s="9"/>
      <c r="B96" s="8" t="s">
        <v>91</v>
      </c>
      <c r="C96" s="100">
        <f>'01 -OPĆI'!C95+'02- KOMUNALNI'!C95+'03-SMEĆE'!C95+'04-H.G.I.'!C95+'05-IGRALIŠTA'!C95</f>
        <v>1500</v>
      </c>
      <c r="D96" s="100">
        <f>'01 -OPĆI'!D95+'02- KOMUNALNI'!D95+'03-SMEĆE'!D95+'04-PROMIDŽBA'!C95+'04-H.G.I.'!D95+'05-IGRALIŠTA'!D95+'08-PREFAKTURIRATI ALBANEŽ'!C95</f>
        <v>1474.52</v>
      </c>
      <c r="E96" s="100">
        <f>'01 -OPĆI'!E95+'02- KOMUNALNI'!E95+'03-SMEĆE'!E95+'04-PROMIDŽBA'!D95+'04-H.G.I.'!E95+'05-IGRALIŠTA'!E95+'08-PREFAKTURIRATI ALBANEŽ'!D95</f>
        <v>3000</v>
      </c>
    </row>
    <row r="97" spans="1:5" ht="24.95" customHeight="1" x14ac:dyDescent="0.25">
      <c r="A97" s="9"/>
      <c r="B97" s="8" t="s">
        <v>92</v>
      </c>
      <c r="C97" s="100">
        <f>'01 -OPĆI'!C96+'02- KOMUNALNI'!C96+'03-SMEĆE'!C96+'04-H.G.I.'!C96+'05-IGRALIŠTA'!C96</f>
        <v>5000</v>
      </c>
      <c r="D97" s="100">
        <f>'01 -OPĆI'!D96+'02- KOMUNALNI'!D96+'03-SMEĆE'!D96+'04-PROMIDŽBA'!C96+'04-H.G.I.'!D96+'05-IGRALIŠTA'!D96+'08-PREFAKTURIRATI ALBANEŽ'!C96</f>
        <v>3587.29</v>
      </c>
      <c r="E97" s="100">
        <f>'01 -OPĆI'!E96+'02- KOMUNALNI'!E96+'03-SMEĆE'!E96+'04-PROMIDŽBA'!D96+'04-H.G.I.'!E96+'05-IGRALIŠTA'!E96+'08-PREFAKTURIRATI ALBANEŽ'!D96</f>
        <v>4000</v>
      </c>
    </row>
    <row r="98" spans="1:5" ht="24.95" customHeight="1" x14ac:dyDescent="0.25">
      <c r="A98" s="9"/>
      <c r="B98" s="8" t="s">
        <v>93</v>
      </c>
      <c r="C98" s="100">
        <f>'01 -OPĆI'!C97+'02- KOMUNALNI'!C97+'03-SMEĆE'!C97+'04-H.G.I.'!C97+'05-IGRALIŠTA'!C97</f>
        <v>0</v>
      </c>
      <c r="D98" s="100">
        <f>'01 -OPĆI'!D97+'02- KOMUNALNI'!D97+'03-SMEĆE'!D97+'04-PROMIDŽBA'!C97+'04-H.G.I.'!D97+'05-IGRALIŠTA'!D97+'08-PREFAKTURIRATI ALBANEŽ'!C97</f>
        <v>0</v>
      </c>
      <c r="E98" s="100">
        <f>'01 -OPĆI'!E97+'02- KOMUNALNI'!E97+'03-SMEĆE'!E97+'04-PROMIDŽBA'!D97+'04-H.G.I.'!E97+'05-IGRALIŠTA'!E97+'08-PREFAKTURIRATI ALBANEŽ'!D97</f>
        <v>0</v>
      </c>
    </row>
    <row r="99" spans="1:5" ht="24.95" customHeight="1" x14ac:dyDescent="0.25">
      <c r="A99" s="9"/>
      <c r="B99" s="8" t="s">
        <v>132</v>
      </c>
      <c r="C99" s="100">
        <f>'01 -OPĆI'!C98+'02- KOMUNALNI'!C98+'03-SMEĆE'!C98+'04-H.G.I.'!C98+'05-IGRALIŠTA'!C98</f>
        <v>2050</v>
      </c>
      <c r="D99" s="100">
        <f>'01 -OPĆI'!D98+'02- KOMUNALNI'!D98+'03-SMEĆE'!D98+'04-PROMIDŽBA'!C98+'04-H.G.I.'!D98+'05-IGRALIŠTA'!D98+'08-PREFAKTURIRATI ALBANEŽ'!C98</f>
        <v>190.92</v>
      </c>
      <c r="E99" s="100">
        <f>'01 -OPĆI'!E98+'02- KOMUNALNI'!E98+'03-SMEĆE'!E98+'04-PROMIDŽBA'!D98+'04-H.G.I.'!E98+'05-IGRALIŠTA'!E98+'08-PREFAKTURIRATI ALBANEŽ'!D98</f>
        <v>1000</v>
      </c>
    </row>
    <row r="100" spans="1:5" s="52" customFormat="1" ht="24.95" customHeight="1" x14ac:dyDescent="0.25">
      <c r="A100" s="49" t="s">
        <v>9</v>
      </c>
      <c r="B100" s="50" t="s">
        <v>94</v>
      </c>
      <c r="C100" s="104">
        <f>C101</f>
        <v>1092839.6000000001</v>
      </c>
      <c r="D100" s="104">
        <f>D101</f>
        <v>801551.09</v>
      </c>
      <c r="E100" s="104">
        <f t="shared" ref="E100" si="3">E101</f>
        <v>1350000</v>
      </c>
    </row>
    <row r="101" spans="1:5" ht="24.95" customHeight="1" x14ac:dyDescent="0.25">
      <c r="A101" s="9" t="s">
        <v>1</v>
      </c>
      <c r="B101" s="8" t="s">
        <v>95</v>
      </c>
      <c r="C101" s="100">
        <f>'01 -OPĆI'!C100+'02- KOMUNALNI'!C100+'03-SMEĆE'!C100+'04-H.G.I.'!C100+'05-IGRALIŠTA'!C100</f>
        <v>1092839.6000000001</v>
      </c>
      <c r="D101" s="100">
        <f>'01 -OPĆI'!D100+'02- KOMUNALNI'!D100+'03-SMEĆE'!D100+'04-PROMIDŽBA'!C100+'04-H.G.I.'!D100+'05-IGRALIŠTA'!D100+'08-PREFAKTURIRATI ALBANEŽ'!C100</f>
        <v>801551.09</v>
      </c>
      <c r="E101" s="100">
        <f>'01 -OPĆI'!E100+'02- KOMUNALNI'!E100+'03-SMEĆE'!E100+'04-PROMIDŽBA'!D100+'04-H.G.I.'!E100+'05-IGRALIŠTA'!E100+'08-PREFAKTURIRATI ALBANEŽ'!D100</f>
        <v>1350000</v>
      </c>
    </row>
    <row r="102" spans="1:5" s="52" customFormat="1" ht="24.95" customHeight="1" x14ac:dyDescent="0.25">
      <c r="A102" s="49" t="s">
        <v>11</v>
      </c>
      <c r="B102" s="50" t="s">
        <v>96</v>
      </c>
      <c r="C102" s="104">
        <f>C103+C104+C105</f>
        <v>261994.83000000002</v>
      </c>
      <c r="D102" s="104">
        <f>D103+D104+D105</f>
        <v>188651.83999999997</v>
      </c>
      <c r="E102" s="104">
        <f t="shared" ref="E102" si="4">E103+E104+E105</f>
        <v>268420</v>
      </c>
    </row>
    <row r="103" spans="1:5" ht="24.95" customHeight="1" x14ac:dyDescent="0.25">
      <c r="A103" s="9"/>
      <c r="B103" s="8" t="s">
        <v>97</v>
      </c>
      <c r="C103" s="100">
        <f>'01 -OPĆI'!C102+'02- KOMUNALNI'!C102+'03-SMEĆE'!C102+'04-H.G.I.'!C102+'05-IGRALIŠTA'!C102</f>
        <v>3400</v>
      </c>
      <c r="D103" s="100">
        <f>'01 -OPĆI'!D102+'02- KOMUNALNI'!D102+'03-SMEĆE'!D102+'04-PROMIDŽBA'!C102+'04-H.G.I.'!D102+'05-IGRALIŠTA'!D102+'08-PREFAKTURIRATI ALBANEŽ'!C102</f>
        <v>2226.33</v>
      </c>
      <c r="E103" s="100">
        <f>'01 -OPĆI'!E102+'02- KOMUNALNI'!E102+'03-SMEĆE'!E102+'04-PROMIDŽBA'!D102+'04-H.G.I.'!E102+'05-IGRALIŠTA'!E102+'08-PREFAKTURIRATI ALBANEŽ'!D102</f>
        <v>3020</v>
      </c>
    </row>
    <row r="104" spans="1:5" ht="24.95" customHeight="1" x14ac:dyDescent="0.25">
      <c r="A104" s="9"/>
      <c r="B104" s="8" t="s">
        <v>98</v>
      </c>
      <c r="C104" s="100">
        <f>'01 -OPĆI'!C103+'02- KOMUNALNI'!C103+'03-SMEĆE'!C103+'04-H.G.I.'!C103+'05-IGRALIŠTA'!C103</f>
        <v>164100</v>
      </c>
      <c r="D104" s="100">
        <f>'01 -OPĆI'!D103+'02- KOMUNALNI'!D103+'03-SMEĆE'!D103+'04-PROMIDŽBA'!C103+'04-H.G.I.'!D103+'05-IGRALIŠTA'!D103+'08-PREFAKTURIRATI ALBANEŽ'!C103</f>
        <v>118946.26</v>
      </c>
      <c r="E104" s="100">
        <f>'01 -OPĆI'!E103+'02- KOMUNALNI'!E103+'03-SMEĆE'!E103+'04-PROMIDŽBA'!D103+'04-H.G.I.'!E103+'05-IGRALIŠTA'!E103+'08-PREFAKTURIRATI ALBANEŽ'!D103</f>
        <v>173200</v>
      </c>
    </row>
    <row r="105" spans="1:5" ht="24.95" customHeight="1" x14ac:dyDescent="0.25">
      <c r="A105" s="9"/>
      <c r="B105" s="8" t="s">
        <v>99</v>
      </c>
      <c r="C105" s="100">
        <f>'01 -OPĆI'!C104+'02- KOMUNALNI'!C104+'03-SMEĆE'!C104+'04-H.G.I.'!C104+'05-IGRALIŠTA'!C104</f>
        <v>94494.83</v>
      </c>
      <c r="D105" s="100">
        <f>'01 -OPĆI'!D104+'02- KOMUNALNI'!D104+'03-SMEĆE'!D104+'04-PROMIDŽBA'!C104+'04-H.G.I.'!D104+'05-IGRALIŠTA'!D104+'08-PREFAKTURIRATI ALBANEŽ'!C104</f>
        <v>67479.249999999985</v>
      </c>
      <c r="E105" s="100">
        <f>'01 -OPĆI'!E104+'02- KOMUNALNI'!E104+'03-SMEĆE'!E104+'04-PROMIDŽBA'!D104+'04-H.G.I.'!E104+'05-IGRALIŠTA'!E104+'08-PREFAKTURIRATI ALBANEŽ'!D104</f>
        <v>92200</v>
      </c>
    </row>
    <row r="106" spans="1:5" s="52" customFormat="1" ht="24.95" customHeight="1" x14ac:dyDescent="0.25">
      <c r="A106" s="49" t="s">
        <v>15</v>
      </c>
      <c r="B106" s="50" t="s">
        <v>100</v>
      </c>
      <c r="C106" s="104">
        <f>C107</f>
        <v>0</v>
      </c>
      <c r="D106" s="104">
        <f>D107</f>
        <v>0</v>
      </c>
      <c r="E106" s="104">
        <f t="shared" ref="E106" si="5">E107</f>
        <v>0</v>
      </c>
    </row>
    <row r="107" spans="1:5" ht="24.95" customHeight="1" x14ac:dyDescent="0.25">
      <c r="A107" s="39"/>
      <c r="B107" s="16" t="s">
        <v>101</v>
      </c>
      <c r="C107" s="100">
        <f>'01 -OPĆI'!C106+'02- KOMUNALNI'!C106+'03-SMEĆE'!C106+'04-H.G.I.'!C106+'05-IGRALIŠTA'!C106</f>
        <v>0</v>
      </c>
      <c r="D107" s="100">
        <f>'01 -OPĆI'!D106+'02- KOMUNALNI'!D106+'03-SMEĆE'!D106+'04-PROMIDŽBA'!C106+'04-H.G.I.'!D106+'05-IGRALIŠTA'!D106+'08-PREFAKTURIRATI ALBANEŽ'!C106</f>
        <v>0</v>
      </c>
      <c r="E107" s="100">
        <f>'01 -OPĆI'!E106+'02- KOMUNALNI'!E106+'03-SMEĆE'!E106+'04-PROMIDŽBA'!D106+'04-H.G.I.'!E106+'05-IGRALIŠTA'!E106+'08-PREFAKTURIRATI ALBANEŽ'!D106</f>
        <v>0</v>
      </c>
    </row>
    <row r="108" spans="1:5" s="52" customFormat="1" ht="24.95" customHeight="1" x14ac:dyDescent="0.25">
      <c r="A108" s="49" t="s">
        <v>19</v>
      </c>
      <c r="B108" s="50" t="s">
        <v>148</v>
      </c>
      <c r="C108" s="104">
        <f>C109</f>
        <v>0</v>
      </c>
      <c r="D108" s="104">
        <f>D109</f>
        <v>0</v>
      </c>
      <c r="E108" s="104">
        <f t="shared" ref="E108" si="6">E109</f>
        <v>0</v>
      </c>
    </row>
    <row r="109" spans="1:5" ht="24.95" customHeight="1" x14ac:dyDescent="0.25">
      <c r="A109" s="39"/>
      <c r="B109" s="16" t="s">
        <v>148</v>
      </c>
      <c r="C109" s="100">
        <f>'01 -OPĆI'!C108+'02- KOMUNALNI'!C108+'03-SMEĆE'!C108+'04-H.G.I.'!C108+'05-IGRALIŠTA'!C108</f>
        <v>0</v>
      </c>
      <c r="D109" s="100">
        <f>'01 -OPĆI'!D108+'02- KOMUNALNI'!D108+'03-SMEĆE'!D108+'04-H.G.I.'!D108+'05-IGRALIŠTA'!D108+'08-PREFAKTURIRATI ALBANEŽ'!C108+'04-PROMIDŽBA'!C108</f>
        <v>0</v>
      </c>
      <c r="E109" s="100">
        <f>'01 -OPĆI'!E108+'02- KOMUNALNI'!E108+'03-SMEĆE'!E108+'04-H.G.I.'!E108+'05-IGRALIŠTA'!E108+'08-PREFAKTURIRATI ALBANEŽ'!D108+'04-PROMIDŽBA'!D108</f>
        <v>0</v>
      </c>
    </row>
    <row r="110" spans="1:5" s="52" customFormat="1" ht="24.95" customHeight="1" x14ac:dyDescent="0.25">
      <c r="A110" s="49" t="s">
        <v>21</v>
      </c>
      <c r="B110" s="50" t="s">
        <v>102</v>
      </c>
      <c r="C110" s="104">
        <f>C111+C112+C113+C114+C115+C116+C117+C118+C119+C120+C121+C122+C123+C124+C125+C126</f>
        <v>227155.08000000002</v>
      </c>
      <c r="D110" s="104">
        <f>D111+D112+D113+D114+D115+D116+D117+D118+D119+D120+D121+D122+D123+D124+D125+D126</f>
        <v>191097.36000000002</v>
      </c>
      <c r="E110" s="104">
        <f t="shared" ref="E110" si="7">E111+E112+E113+E114+E115+E116+E117+E118+E119+E120+E121+E122+E123+E124+E125+E126</f>
        <v>290761</v>
      </c>
    </row>
    <row r="111" spans="1:5" ht="24.95" customHeight="1" x14ac:dyDescent="0.25">
      <c r="A111" s="9"/>
      <c r="B111" s="8" t="s">
        <v>103</v>
      </c>
      <c r="C111" s="100">
        <f>'01 -OPĆI'!C110+'02- KOMUNALNI'!C110+'03-SMEĆE'!C110+'04-H.G.I.'!C110+'05-IGRALIŠTA'!C110</f>
        <v>2600</v>
      </c>
      <c r="D111" s="100">
        <f>'01 -OPĆI'!D110+'02- KOMUNALNI'!D110+'03-SMEĆE'!D110+'04-PROMIDŽBA'!C110+'04-H.G.I.'!D110+'05-IGRALIŠTA'!D110+'08-PREFAKTURIRATI ALBANEŽ'!C110</f>
        <v>995.5200000000001</v>
      </c>
      <c r="E111" s="100">
        <f>'01 -OPĆI'!E110+'02- KOMUNALNI'!E110+'03-SMEĆE'!E110+'04-PROMIDŽBA'!D110+'04-H.G.I.'!E110+'05-IGRALIŠTA'!E110+'08-PREFAKTURIRATI ALBANEŽ'!D110</f>
        <v>2000</v>
      </c>
    </row>
    <row r="112" spans="1:5" ht="24.95" customHeight="1" x14ac:dyDescent="0.25">
      <c r="A112" s="9"/>
      <c r="B112" s="8" t="s">
        <v>104</v>
      </c>
      <c r="C112" s="100">
        <f>'01 -OPĆI'!C111+'02- KOMUNALNI'!C111+'03-SMEĆE'!C111+'04-H.G.I.'!C111+'05-IGRALIŠTA'!C111</f>
        <v>0</v>
      </c>
      <c r="D112" s="100">
        <f>'01 -OPĆI'!D111+'02- KOMUNALNI'!D111+'03-SMEĆE'!D111+'04-PROMIDŽBA'!C111+'04-H.G.I.'!D111+'05-IGRALIŠTA'!D111+'08-PREFAKTURIRATI ALBANEŽ'!C111</f>
        <v>436</v>
      </c>
      <c r="E112" s="100">
        <f>'01 -OPĆI'!E111+'02- KOMUNALNI'!E111+'03-SMEĆE'!E111+'04-PROMIDŽBA'!D111+'04-H.G.I.'!E111+'05-IGRALIŠTA'!E111+'08-PREFAKTURIRATI ALBANEŽ'!D111</f>
        <v>500</v>
      </c>
    </row>
    <row r="113" spans="1:5" ht="24.95" customHeight="1" x14ac:dyDescent="0.25">
      <c r="A113" s="9"/>
      <c r="B113" s="8" t="s">
        <v>105</v>
      </c>
      <c r="C113" s="100">
        <f>'01 -OPĆI'!C112+'02- KOMUNALNI'!C112+'03-SMEĆE'!C112+'04-H.G.I.'!C112+'05-IGRALIŠTA'!C112</f>
        <v>32000</v>
      </c>
      <c r="D113" s="100">
        <f>'01 -OPĆI'!D112+'02- KOMUNALNI'!D112+'03-SMEĆE'!D112+'04-PROMIDŽBA'!C112+'04-H.G.I.'!D112+'05-IGRALIŠTA'!D112+'08-PREFAKTURIRATI ALBANEŽ'!C112</f>
        <v>25697.72</v>
      </c>
      <c r="E113" s="100">
        <f>'01 -OPĆI'!E112+'02- KOMUNALNI'!E112+'03-SMEĆE'!E112+'04-PROMIDŽBA'!D112+'04-H.G.I.'!E112+'05-IGRALIŠTA'!E112+'08-PREFAKTURIRATI ALBANEŽ'!D112</f>
        <v>36108</v>
      </c>
    </row>
    <row r="114" spans="1:5" ht="24.95" customHeight="1" x14ac:dyDescent="0.25">
      <c r="A114" s="9" t="s">
        <v>1</v>
      </c>
      <c r="B114" s="8" t="s">
        <v>106</v>
      </c>
      <c r="C114" s="100">
        <f>'01 -OPĆI'!C113+'02- KOMUNALNI'!C113+'03-SMEĆE'!C113+'04-H.G.I.'!C113+'05-IGRALIŠTA'!C113</f>
        <v>108355.08</v>
      </c>
      <c r="D114" s="100">
        <f>'01 -OPĆI'!D113+'02- KOMUNALNI'!D113+'03-SMEĆE'!D113+'04-PROMIDŽBA'!C113+'04-H.G.I.'!D113+'05-IGRALIŠTA'!D113+'08-PREFAKTURIRATI ALBANEŽ'!C113</f>
        <v>97577.76</v>
      </c>
      <c r="E114" s="100">
        <f>'01 -OPĆI'!E113+'02- KOMUNALNI'!E113+'03-SMEĆE'!E113+'04-PROMIDŽBA'!D113+'04-H.G.I.'!E113+'05-IGRALIŠTA'!E113+'08-PREFAKTURIRATI ALBANEŽ'!D113</f>
        <v>161303</v>
      </c>
    </row>
    <row r="115" spans="1:5" ht="24.95" customHeight="1" x14ac:dyDescent="0.25">
      <c r="A115" s="9"/>
      <c r="B115" s="8" t="s">
        <v>107</v>
      </c>
      <c r="C115" s="100">
        <f>'01 -OPĆI'!C114+'02- KOMUNALNI'!C114+'03-SMEĆE'!C114+'04-H.G.I.'!C114+'05-IGRALIŠTA'!C114</f>
        <v>9200</v>
      </c>
      <c r="D115" s="100">
        <f>'01 -OPĆI'!D114+'02- KOMUNALNI'!D114+'03-SMEĆE'!D114+'04-PROMIDŽBA'!C114+'04-H.G.I.'!D114+'05-IGRALIŠTA'!D114+'08-PREFAKTURIRATI ALBANEŽ'!C114</f>
        <v>6060.68</v>
      </c>
      <c r="E115" s="100">
        <f>'01 -OPĆI'!E114+'02- KOMUNALNI'!E114+'03-SMEĆE'!E114+'04-PROMIDŽBA'!D114+'04-H.G.I.'!E114+'05-IGRALIŠTA'!E114+'08-PREFAKTURIRATI ALBANEŽ'!D114</f>
        <v>9200</v>
      </c>
    </row>
    <row r="116" spans="1:5" ht="24.95" customHeight="1" x14ac:dyDescent="0.25">
      <c r="A116" s="9"/>
      <c r="B116" s="8" t="s">
        <v>108</v>
      </c>
      <c r="C116" s="100">
        <f>'01 -OPĆI'!C115+'02- KOMUNALNI'!C115+'03-SMEĆE'!C115+'04-H.G.I.'!C115+'05-IGRALIŠTA'!C115</f>
        <v>45500</v>
      </c>
      <c r="D116" s="100">
        <f>'01 -OPĆI'!D115+'02- KOMUNALNI'!D115+'03-SMEĆE'!D115+'04-PROMIDŽBA'!C115+'04-H.G.I.'!D115+'05-IGRALIŠTA'!D115+'08-PREFAKTURIRATI ALBANEŽ'!C115</f>
        <v>29207.129999999997</v>
      </c>
      <c r="E116" s="100">
        <f>'01 -OPĆI'!E115+'02- KOMUNALNI'!E115+'03-SMEĆE'!E115+'04-PROMIDŽBA'!D115+'04-H.G.I.'!E115+'05-IGRALIŠTA'!E115+'08-PREFAKTURIRATI ALBANEŽ'!D115</f>
        <v>40000</v>
      </c>
    </row>
    <row r="117" spans="1:5" ht="24.95" customHeight="1" x14ac:dyDescent="0.25">
      <c r="A117" s="9"/>
      <c r="B117" s="8" t="s">
        <v>109</v>
      </c>
      <c r="C117" s="100">
        <f>'01 -OPĆI'!C116+'02- KOMUNALNI'!C116+'03-SMEĆE'!C116+'04-H.G.I.'!C116+'05-IGRALIŠTA'!C116</f>
        <v>10500</v>
      </c>
      <c r="D117" s="100">
        <f>'01 -OPĆI'!D116+'02- KOMUNALNI'!D116+'03-SMEĆE'!D116+'04-PROMIDŽBA'!C116+'04-H.G.I.'!D116+'05-IGRALIŠTA'!D116+'08-PREFAKTURIRATI ALBANEŽ'!C116</f>
        <v>12257.5</v>
      </c>
      <c r="E117" s="100">
        <f>'01 -OPĆI'!E116+'02- KOMUNALNI'!E116+'03-SMEĆE'!E116+'04-PROMIDŽBA'!D116+'04-H.G.I.'!E116+'05-IGRALIŠTA'!E116+'08-PREFAKTURIRATI ALBANEŽ'!D116</f>
        <v>17200</v>
      </c>
    </row>
    <row r="118" spans="1:5" ht="24.95" customHeight="1" x14ac:dyDescent="0.25">
      <c r="A118" s="9"/>
      <c r="B118" s="8" t="s">
        <v>110</v>
      </c>
      <c r="C118" s="100">
        <f>'01 -OPĆI'!C117+'02- KOMUNALNI'!C117+'03-SMEĆE'!C117+'04-H.G.I.'!C117+'05-IGRALIŠTA'!C117</f>
        <v>400</v>
      </c>
      <c r="D118" s="100">
        <f>'01 -OPĆI'!D117+'02- KOMUNALNI'!D117+'03-SMEĆE'!D117+'04-PROMIDŽBA'!C117+'04-H.G.I.'!D117+'05-IGRALIŠTA'!D117+'08-PREFAKTURIRATI ALBANEŽ'!C117</f>
        <v>763.15</v>
      </c>
      <c r="E118" s="100">
        <f>'01 -OPĆI'!E117+'02- KOMUNALNI'!E117+'03-SMEĆE'!E117+'04-PROMIDŽBA'!D117+'04-H.G.I.'!E117+'05-IGRALIŠTA'!E117+'08-PREFAKTURIRATI ALBANEŽ'!D117</f>
        <v>800</v>
      </c>
    </row>
    <row r="119" spans="1:5" ht="24.95" customHeight="1" x14ac:dyDescent="0.25">
      <c r="A119" s="9"/>
      <c r="B119" s="8" t="s">
        <v>111</v>
      </c>
      <c r="C119" s="100">
        <f>'01 -OPĆI'!C118+'02- KOMUNALNI'!C118+'03-SMEĆE'!C118+'04-H.G.I.'!C118+'05-IGRALIŠTA'!C118</f>
        <v>3200</v>
      </c>
      <c r="D119" s="100">
        <f>'01 -OPĆI'!D118+'02- KOMUNALNI'!D118+'03-SMEĆE'!D118+'04-PROMIDŽBA'!C118+'04-H.G.I.'!D118+'05-IGRALIŠTA'!D118+'08-PREFAKTURIRATI ALBANEŽ'!C118</f>
        <v>2328.7600000000002</v>
      </c>
      <c r="E119" s="100">
        <f>'01 -OPĆI'!E118+'02- KOMUNALNI'!E118+'03-SMEĆE'!E118+'04-PROMIDŽBA'!D118+'04-H.G.I.'!E118+'05-IGRALIŠTA'!E118+'08-PREFAKTURIRATI ALBANEŽ'!D118</f>
        <v>3200</v>
      </c>
    </row>
    <row r="120" spans="1:5" ht="24.95" customHeight="1" x14ac:dyDescent="0.25">
      <c r="A120" s="9"/>
      <c r="B120" s="8" t="s">
        <v>112</v>
      </c>
      <c r="C120" s="100">
        <f>'01 -OPĆI'!C119+'02- KOMUNALNI'!C119+'03-SMEĆE'!C119+'04-H.G.I.'!C119+'05-IGRALIŠTA'!C119</f>
        <v>0</v>
      </c>
      <c r="D120" s="100">
        <f>'01 -OPĆI'!D119+'02- KOMUNALNI'!D119+'03-SMEĆE'!D119+'04-PROMIDŽBA'!C119+'04-H.G.I.'!D119+'05-IGRALIŠTA'!D119+'08-PREFAKTURIRATI ALBANEŽ'!C119</f>
        <v>0</v>
      </c>
      <c r="E120" s="100">
        <f>'01 -OPĆI'!E119+'02- KOMUNALNI'!E119+'03-SMEĆE'!E119+'04-PROMIDŽBA'!D119+'04-H.G.I.'!E119+'05-IGRALIŠTA'!E119+'08-PREFAKTURIRATI ALBANEŽ'!D119</f>
        <v>0</v>
      </c>
    </row>
    <row r="121" spans="1:5" ht="24.95" customHeight="1" x14ac:dyDescent="0.25">
      <c r="A121" s="9"/>
      <c r="B121" s="8" t="s">
        <v>113</v>
      </c>
      <c r="C121" s="100">
        <f>'01 -OPĆI'!C120+'02- KOMUNALNI'!C120+'03-SMEĆE'!C120+'04-H.G.I.'!C120+'05-IGRALIŠTA'!C120</f>
        <v>0</v>
      </c>
      <c r="D121" s="100">
        <f>'01 -OPĆI'!D120+'02- KOMUNALNI'!D120+'03-SMEĆE'!D120+'04-PROMIDŽBA'!C120+'04-H.G.I.'!D120+'05-IGRALIŠTA'!D120+'08-PREFAKTURIRATI ALBANEŽ'!C120</f>
        <v>0</v>
      </c>
      <c r="E121" s="100">
        <f>'01 -OPĆI'!E120+'02- KOMUNALNI'!E120+'03-SMEĆE'!E120+'04-PROMIDŽBA'!D120+'04-H.G.I.'!E120+'05-IGRALIŠTA'!E120+'08-PREFAKTURIRATI ALBANEŽ'!D120</f>
        <v>0</v>
      </c>
    </row>
    <row r="122" spans="1:5" ht="24.95" customHeight="1" x14ac:dyDescent="0.25">
      <c r="A122" s="9"/>
      <c r="B122" s="8" t="s">
        <v>130</v>
      </c>
      <c r="C122" s="100">
        <f>'01 -OPĆI'!C121+'02- KOMUNALNI'!C121+'03-SMEĆE'!C121+'04-H.G.I.'!C121+'05-IGRALIŠTA'!C121</f>
        <v>1100</v>
      </c>
      <c r="D122" s="100">
        <f>'01 -OPĆI'!D121+'02- KOMUNALNI'!D121+'03-SMEĆE'!D121+'04-PROMIDŽBA'!C121+'04-H.G.I.'!D121+'05-IGRALIŠTA'!D121+'08-PREFAKTURIRATI ALBANEŽ'!C121</f>
        <v>764.64</v>
      </c>
      <c r="E122" s="100">
        <f>'01 -OPĆI'!E121+'02- KOMUNALNI'!E121+'03-SMEĆE'!E121+'04-PROMIDŽBA'!D121+'04-H.G.I.'!E121+'05-IGRALIŠTA'!E121+'08-PREFAKTURIRATI ALBANEŽ'!D121</f>
        <v>1100</v>
      </c>
    </row>
    <row r="123" spans="1:5" ht="24.95" customHeight="1" x14ac:dyDescent="0.25">
      <c r="A123" s="9"/>
      <c r="B123" s="8" t="s">
        <v>115</v>
      </c>
      <c r="C123" s="100">
        <f>'01 -OPĆI'!C122+'02- KOMUNALNI'!C122+'03-SMEĆE'!C122+'04-H.G.I.'!C122+'05-IGRALIŠTA'!C122</f>
        <v>2020</v>
      </c>
      <c r="D123" s="100">
        <f>'01 -OPĆI'!D122+'02- KOMUNALNI'!D122+'03-SMEĆE'!D122+'04-PROMIDŽBA'!C122+'04-H.G.I.'!D122+'05-IGRALIŠTA'!D122+'08-PREFAKTURIRATI ALBANEŽ'!C122</f>
        <v>2131.94</v>
      </c>
      <c r="E123" s="100">
        <f>'01 -OPĆI'!E122+'02- KOMUNALNI'!E122+'03-SMEĆE'!E122+'04-PROMIDŽBA'!D122+'04-H.G.I.'!E122+'05-IGRALIŠTA'!E122+'08-PREFAKTURIRATI ALBANEŽ'!D122</f>
        <v>3100</v>
      </c>
    </row>
    <row r="124" spans="1:5" ht="24.95" customHeight="1" x14ac:dyDescent="0.25">
      <c r="A124" s="9"/>
      <c r="B124" s="8" t="s">
        <v>116</v>
      </c>
      <c r="C124" s="100">
        <f>'01 -OPĆI'!C123+'02- KOMUNALNI'!C123+'03-SMEĆE'!C123+'04-H.G.I.'!C123+'05-IGRALIŠTA'!C123</f>
        <v>1930</v>
      </c>
      <c r="D124" s="100">
        <f>'01 -OPĆI'!D123+'02- KOMUNALNI'!D123+'03-SMEĆE'!D123+'04-PROMIDŽBA'!C123+'04-H.G.I.'!D123+'05-IGRALIŠTA'!D123+'08-PREFAKTURIRATI ALBANEŽ'!C123</f>
        <v>1553.8600000000001</v>
      </c>
      <c r="E124" s="100">
        <f>'01 -OPĆI'!E123+'02- KOMUNALNI'!E123+'03-SMEĆE'!E123+'04-PROMIDŽBA'!D123+'04-H.G.I.'!E123+'05-IGRALIŠTA'!E123+'08-PREFAKTURIRATI ALBANEŽ'!D123</f>
        <v>2250</v>
      </c>
    </row>
    <row r="125" spans="1:5" ht="24.95" customHeight="1" x14ac:dyDescent="0.25">
      <c r="A125" s="9"/>
      <c r="B125" s="8" t="s">
        <v>117</v>
      </c>
      <c r="C125" s="100">
        <f>'01 -OPĆI'!C124+'02- KOMUNALNI'!C124+'03-SMEĆE'!C124+'04-H.G.I.'!C124+'05-IGRALIŠTA'!C124</f>
        <v>400</v>
      </c>
      <c r="D125" s="100">
        <f>'01 -OPĆI'!D124+'02- KOMUNALNI'!D124+'03-SMEĆE'!D124+'04-PROMIDŽBA'!C124+'04-H.G.I.'!D124+'05-IGRALIŠTA'!D124+'08-PREFAKTURIRATI ALBANEŽ'!C124</f>
        <v>332</v>
      </c>
      <c r="E125" s="100">
        <f>'01 -OPĆI'!E124+'02- KOMUNALNI'!E124+'03-SMEĆE'!E124+'04-PROMIDŽBA'!D124+'04-H.G.I.'!E124+'05-IGRALIŠTA'!E124+'08-PREFAKTURIRATI ALBANEŽ'!D124</f>
        <v>400</v>
      </c>
    </row>
    <row r="126" spans="1:5" ht="24.95" customHeight="1" x14ac:dyDescent="0.25">
      <c r="A126" s="9"/>
      <c r="B126" s="8" t="s">
        <v>118</v>
      </c>
      <c r="C126" s="100">
        <f>'01 -OPĆI'!C125+'02- KOMUNALNI'!C125+'03-SMEĆE'!C125+'04-H.G.I.'!C125+'05-IGRALIŠTA'!C125</f>
        <v>9950</v>
      </c>
      <c r="D126" s="100">
        <f>'01 -OPĆI'!D125+'02- KOMUNALNI'!D125+'03-SMEĆE'!D125+'04-PROMIDŽBA'!C125+'04-H.G.I.'!D125+'05-IGRALIŠTA'!D125+'08-PREFAKTURIRATI ALBANEŽ'!C125</f>
        <v>10990.7</v>
      </c>
      <c r="E126" s="100">
        <f>'01 -OPĆI'!E125+'02- KOMUNALNI'!E125+'03-SMEĆE'!E125+'04-PROMIDŽBA'!D125+'04-H.G.I.'!E125+'05-IGRALIŠTA'!E125+'08-PREFAKTURIRATI ALBANEŽ'!D125</f>
        <v>13600</v>
      </c>
    </row>
    <row r="127" spans="1:5" s="52" customFormat="1" ht="24.95" customHeight="1" x14ac:dyDescent="0.25">
      <c r="A127" s="54" t="s">
        <v>23</v>
      </c>
      <c r="B127" s="55" t="s">
        <v>119</v>
      </c>
      <c r="C127" s="105">
        <f>C128+C129</f>
        <v>14334.06</v>
      </c>
      <c r="D127" s="105">
        <f>D128+D129</f>
        <v>7367.6400000000012</v>
      </c>
      <c r="E127" s="105">
        <f>E128+E129</f>
        <v>11615</v>
      </c>
    </row>
    <row r="128" spans="1:5" ht="24.95" customHeight="1" x14ac:dyDescent="0.25">
      <c r="A128" s="9"/>
      <c r="B128" s="8" t="s">
        <v>120</v>
      </c>
      <c r="C128" s="100">
        <f>'01 -OPĆI'!C127+'02- KOMUNALNI'!C127+'03-SMEĆE'!C127+'04-H.G.I.'!C127+'05-IGRALIŠTA'!C127</f>
        <v>154.01</v>
      </c>
      <c r="D128" s="100">
        <f>'01 -OPĆI'!D127+'02- KOMUNALNI'!D127+'03-SMEĆE'!D127+'04-PROMIDŽBA'!C127+'04-H.G.I.'!D127+'05-IGRALIŠTA'!D127+'08-PREFAKTURIRATI ALBANEŽ'!C127</f>
        <v>5.7600000000000007</v>
      </c>
      <c r="E128" s="100">
        <f>'01 -OPĆI'!E127+'02- KOMUNALNI'!E127+'03-SMEĆE'!E127+'04-PROMIDŽBA'!D127+'04-H.G.I.'!E127+'05-IGRALIŠTA'!E127+'08-PREFAKTURIRATI ALBANEŽ'!D127</f>
        <v>15</v>
      </c>
    </row>
    <row r="129" spans="1:5" ht="24.95" customHeight="1" x14ac:dyDescent="0.25">
      <c r="A129" s="9"/>
      <c r="B129" s="8" t="s">
        <v>121</v>
      </c>
      <c r="C129" s="100">
        <f>'01 -OPĆI'!C128+'02- KOMUNALNI'!C128+'03-SMEĆE'!C128+'04-H.G.I.'!C128+'05-IGRALIŠTA'!C128</f>
        <v>14180.05</v>
      </c>
      <c r="D129" s="100">
        <f>'01 -OPĆI'!D128+'02- KOMUNALNI'!D128+'03-SMEĆE'!D128+'04-PROMIDŽBA'!C128+'04-H.G.I.'!D128+'05-IGRALIŠTA'!D128+'08-PREFAKTURIRATI ALBANEŽ'!C128</f>
        <v>7361.880000000001</v>
      </c>
      <c r="E129" s="100">
        <f>'01 -OPĆI'!E128+'02- KOMUNALNI'!E128+'03-SMEĆE'!E128+'04-PROMIDŽBA'!D128+'04-H.G.I.'!E128+'05-IGRALIŠTA'!E128+'08-PREFAKTURIRATI ALBANEŽ'!D128</f>
        <v>11600</v>
      </c>
    </row>
    <row r="130" spans="1:5" s="52" customFormat="1" ht="24.95" customHeight="1" x14ac:dyDescent="0.25">
      <c r="A130" s="54" t="s">
        <v>25</v>
      </c>
      <c r="B130" s="55" t="s">
        <v>122</v>
      </c>
      <c r="C130" s="105">
        <f>C131+C132+C133+C134</f>
        <v>9609.130000000001</v>
      </c>
      <c r="D130" s="105">
        <f>D131+D132+D133+D134</f>
        <v>3373.49</v>
      </c>
      <c r="E130" s="105">
        <f t="shared" ref="E130" si="8">E131+E132+E133+E134</f>
        <v>9150</v>
      </c>
    </row>
    <row r="131" spans="1:5" s="43" customFormat="1" ht="24.95" customHeight="1" x14ac:dyDescent="0.25">
      <c r="A131" s="44"/>
      <c r="B131" s="18" t="s">
        <v>123</v>
      </c>
      <c r="C131" s="100">
        <f>'01 -OPĆI'!C130+'02- KOMUNALNI'!C130+'03-SMEĆE'!C130+'04-H.G.I.'!C130+'05-IGRALIŠTA'!C130</f>
        <v>5000</v>
      </c>
      <c r="D131" s="100">
        <f>'01 -OPĆI'!D130+'02- KOMUNALNI'!D130+'03-SMEĆE'!D130+'04-PROMIDŽBA'!C130+'04-H.G.I.'!D130+'05-IGRALIŠTA'!D130+'08-PREFAKTURIRATI ALBANEŽ'!C130</f>
        <v>1873.49</v>
      </c>
      <c r="E131" s="100">
        <f>'01 -OPĆI'!E130+'02- KOMUNALNI'!E130+'03-SMEĆE'!E130+'04-PROMIDŽBA'!D130+'04-H.G.I.'!E130+'05-IGRALIŠTA'!E130+'08-PREFAKTURIRATI ALBANEŽ'!D130</f>
        <v>5150</v>
      </c>
    </row>
    <row r="132" spans="1:5" ht="30" customHeight="1" x14ac:dyDescent="0.25">
      <c r="A132" s="9"/>
      <c r="B132" s="8" t="s">
        <v>124</v>
      </c>
      <c r="C132" s="100">
        <f>'01 -OPĆI'!C131+'02- KOMUNALNI'!C131+'03-SMEĆE'!C131+'04-H.G.I.'!C131+'05-IGRALIŠTA'!C131</f>
        <v>3559.13</v>
      </c>
      <c r="D132" s="100">
        <f>'01 -OPĆI'!D131+'02- KOMUNALNI'!D131+'03-SMEĆE'!D131+'04-PROMIDŽBA'!C131+'04-H.G.I.'!D131+'05-IGRALIŠTA'!D131+'08-PREFAKTURIRATI ALBANEŽ'!C131</f>
        <v>0</v>
      </c>
      <c r="E132" s="100">
        <f>'01 -OPĆI'!E131+'02- KOMUNALNI'!E131+'03-SMEĆE'!E131+'04-PROMIDŽBA'!D131+'04-H.G.I.'!E131+'05-IGRALIŠTA'!E131+'08-PREFAKTURIRATI ALBANEŽ'!D131</f>
        <v>2000</v>
      </c>
    </row>
    <row r="133" spans="1:5" ht="24.95" customHeight="1" x14ac:dyDescent="0.25">
      <c r="A133" s="9"/>
      <c r="B133" s="8" t="s">
        <v>125</v>
      </c>
      <c r="C133" s="100">
        <f>'01 -OPĆI'!C132+'02- KOMUNALNI'!C132+'03-SMEĆE'!C132+'04-H.G.I.'!C132+'05-IGRALIŠTA'!C132</f>
        <v>0</v>
      </c>
      <c r="D133" s="100">
        <f>'01 -OPĆI'!D132+'02- KOMUNALNI'!D132+'03-SMEĆE'!D132+'04-PROMIDŽBA'!C132+'04-H.G.I.'!D132+'05-IGRALIŠTA'!D132+'08-PREFAKTURIRATI ALBANEŽ'!C132</f>
        <v>1500</v>
      </c>
      <c r="E133" s="100">
        <f>'01 -OPĆI'!E132+'02- KOMUNALNI'!E132+'03-SMEĆE'!E132+'04-PROMIDŽBA'!D132+'04-H.G.I.'!E132+'05-IGRALIŠTA'!E132+'08-PREFAKTURIRATI ALBANEŽ'!D132</f>
        <v>2000</v>
      </c>
    </row>
    <row r="134" spans="1:5" ht="24.95" customHeight="1" x14ac:dyDescent="0.25">
      <c r="A134" s="9"/>
      <c r="B134" s="8" t="s">
        <v>126</v>
      </c>
      <c r="C134" s="100">
        <f>'01 -OPĆI'!C133+'02- KOMUNALNI'!C133+'03-SMEĆE'!C133+'04-H.G.I.'!C133+'05-IGRALIŠTA'!C133</f>
        <v>1050</v>
      </c>
      <c r="D134" s="100">
        <f>'01 -OPĆI'!D133+'02- KOMUNALNI'!D133+'03-SMEĆE'!D133+'04-PROMIDŽBA'!C133+'04-H.G.I.'!D133+'05-IGRALIŠTA'!D133+'08-PREFAKTURIRATI ALBANEŽ'!C133</f>
        <v>0</v>
      </c>
      <c r="E134" s="100">
        <f>'01 -OPĆI'!E133+'02- KOMUNALNI'!E133+'03-SMEĆE'!E133+'04-PROMIDŽBA'!D133+'04-H.G.I.'!E133+'05-IGRALIŠTA'!E133+'08-PREFAKTURIRATI ALBANEŽ'!D133</f>
        <v>0</v>
      </c>
    </row>
    <row r="135" spans="1:5" s="53" customFormat="1" ht="24.95" customHeight="1" x14ac:dyDescent="0.25">
      <c r="A135" s="12" t="s">
        <v>27</v>
      </c>
      <c r="B135" s="22" t="s">
        <v>128</v>
      </c>
      <c r="C135" s="110">
        <f t="shared" ref="C135" si="9">C10-C30</f>
        <v>84715.899999999907</v>
      </c>
      <c r="D135" s="110">
        <f t="shared" ref="D135:E135" si="10">D10-D30</f>
        <v>292605.80999999959</v>
      </c>
      <c r="E135" s="110">
        <f t="shared" si="10"/>
        <v>5962.2299999995157</v>
      </c>
    </row>
  </sheetData>
  <mergeCells count="11">
    <mergeCell ref="A27:A29"/>
    <mergeCell ref="B27:B29"/>
    <mergeCell ref="D27:D29"/>
    <mergeCell ref="E27:E29"/>
    <mergeCell ref="C27:C29"/>
    <mergeCell ref="B4:E4"/>
    <mergeCell ref="A7:A9"/>
    <mergeCell ref="B7:B9"/>
    <mergeCell ref="D7:D9"/>
    <mergeCell ref="E7:E9"/>
    <mergeCell ref="C7:C9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topLeftCell="A35" workbookViewId="0">
      <selection activeCell="G74" sqref="G74:H74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77" customWidth="1"/>
    <col min="5" max="5" width="19.42578125" style="77" customWidth="1"/>
    <col min="6" max="6" width="11.7109375" style="27" customWidth="1"/>
    <col min="7" max="16384" width="9.140625" style="27"/>
  </cols>
  <sheetData>
    <row r="1" spans="1:10" x14ac:dyDescent="0.25">
      <c r="A1" s="61"/>
      <c r="B1" s="62"/>
      <c r="C1" s="63"/>
      <c r="D1" s="63"/>
      <c r="E1" s="63"/>
    </row>
    <row r="2" spans="1:10" x14ac:dyDescent="0.25">
      <c r="A2" s="64"/>
      <c r="B2" s="14" t="s">
        <v>0</v>
      </c>
      <c r="C2" s="96"/>
      <c r="D2" s="96"/>
      <c r="E2" s="96"/>
    </row>
    <row r="3" spans="1:10" s="47" customFormat="1" ht="15.75" x14ac:dyDescent="0.25">
      <c r="A3" s="1" t="s">
        <v>1</v>
      </c>
      <c r="B3" s="81" t="s">
        <v>176</v>
      </c>
      <c r="C3" s="25"/>
      <c r="D3" s="25"/>
      <c r="E3" s="25"/>
    </row>
    <row r="4" spans="1:10" ht="15.75" x14ac:dyDescent="0.25">
      <c r="A4" s="66"/>
      <c r="B4" s="124" t="s">
        <v>181</v>
      </c>
      <c r="C4" s="124"/>
      <c r="D4" s="124"/>
      <c r="E4" s="124"/>
    </row>
    <row r="5" spans="1:10" ht="15.75" x14ac:dyDescent="0.25">
      <c r="A5" s="32"/>
      <c r="B5" s="30"/>
      <c r="C5" s="31"/>
      <c r="D5" s="31"/>
      <c r="E5" s="31"/>
    </row>
    <row r="6" spans="1:10" s="28" customFormat="1" ht="15" customHeight="1" x14ac:dyDescent="0.25">
      <c r="A6" s="141" t="s">
        <v>1</v>
      </c>
      <c r="B6" s="144" t="s">
        <v>2</v>
      </c>
      <c r="C6" s="131" t="s">
        <v>160</v>
      </c>
      <c r="D6" s="131" t="s">
        <v>161</v>
      </c>
      <c r="E6" s="131" t="s">
        <v>162</v>
      </c>
    </row>
    <row r="7" spans="1:10" s="28" customFormat="1" ht="15" customHeight="1" x14ac:dyDescent="0.25">
      <c r="A7" s="142"/>
      <c r="B7" s="145"/>
      <c r="C7" s="132"/>
      <c r="D7" s="132"/>
      <c r="E7" s="132"/>
    </row>
    <row r="8" spans="1:10" s="28" customFormat="1" ht="43.5" customHeight="1" x14ac:dyDescent="0.25">
      <c r="A8" s="143"/>
      <c r="B8" s="146"/>
      <c r="C8" s="133"/>
      <c r="D8" s="133"/>
      <c r="E8" s="133"/>
    </row>
    <row r="9" spans="1:10" s="28" customFormat="1" ht="30" customHeight="1" x14ac:dyDescent="0.25">
      <c r="A9" s="59" t="s">
        <v>3</v>
      </c>
      <c r="B9" s="60" t="s">
        <v>4</v>
      </c>
      <c r="C9" s="99">
        <f>C10+C11+C12+C13+C14+C15+C16+C17+C18+C19+C20+C21+C22+C23+C24+C25</f>
        <v>32967.279999999999</v>
      </c>
      <c r="D9" s="99">
        <f>D10+D11+D12+D13+D14+D15+D16+D17+D18+D19+D20+D21+D22+D23+D24+D25</f>
        <v>33892.33</v>
      </c>
      <c r="E9" s="99">
        <f>E10+E11+E12+E13+E14+E15+E16+E17+E18+E19+E20+E21+E22+E23+E24+E25</f>
        <v>41600</v>
      </c>
    </row>
    <row r="10" spans="1:10" ht="30" customHeight="1" x14ac:dyDescent="0.25">
      <c r="A10" s="35"/>
      <c r="B10" s="16" t="s">
        <v>6</v>
      </c>
      <c r="C10" s="100">
        <v>32915.26</v>
      </c>
      <c r="D10" s="100">
        <v>21009.47</v>
      </c>
      <c r="E10" s="100">
        <v>27500</v>
      </c>
      <c r="G10" s="140"/>
      <c r="H10" s="140"/>
      <c r="I10" s="140"/>
      <c r="J10" s="140"/>
    </row>
    <row r="11" spans="1:10" ht="30" customHeight="1" x14ac:dyDescent="0.25">
      <c r="A11" s="37"/>
      <c r="B11" s="8" t="s">
        <v>8</v>
      </c>
      <c r="C11" s="100">
        <v>0</v>
      </c>
      <c r="D11" s="100"/>
      <c r="E11" s="100"/>
    </row>
    <row r="12" spans="1:10" ht="30" customHeight="1" x14ac:dyDescent="0.25">
      <c r="A12" s="37"/>
      <c r="B12" s="8" t="s">
        <v>10</v>
      </c>
      <c r="C12" s="100">
        <v>0</v>
      </c>
      <c r="D12" s="100"/>
      <c r="E12" s="100"/>
    </row>
    <row r="13" spans="1:10" ht="30" customHeight="1" x14ac:dyDescent="0.25">
      <c r="A13" s="35"/>
      <c r="B13" s="8" t="s">
        <v>12</v>
      </c>
      <c r="C13" s="100">
        <v>0</v>
      </c>
      <c r="D13" s="100"/>
      <c r="E13" s="100"/>
    </row>
    <row r="14" spans="1:10" ht="30" customHeight="1" x14ac:dyDescent="0.25">
      <c r="A14" s="37"/>
      <c r="B14" s="8" t="s">
        <v>14</v>
      </c>
      <c r="C14" s="100">
        <v>0</v>
      </c>
      <c r="D14" s="100"/>
      <c r="E14" s="100"/>
    </row>
    <row r="15" spans="1:10" ht="30" customHeight="1" x14ac:dyDescent="0.25">
      <c r="A15" s="37"/>
      <c r="B15" s="8" t="s">
        <v>16</v>
      </c>
      <c r="C15" s="100">
        <v>0</v>
      </c>
      <c r="D15" s="100"/>
      <c r="E15" s="100"/>
    </row>
    <row r="16" spans="1:10" ht="30" customHeight="1" x14ac:dyDescent="0.25">
      <c r="A16" s="35"/>
      <c r="B16" s="8" t="s">
        <v>18</v>
      </c>
      <c r="C16" s="100">
        <v>0</v>
      </c>
      <c r="D16" s="100"/>
      <c r="E16" s="100"/>
    </row>
    <row r="17" spans="1:5" ht="30" customHeight="1" x14ac:dyDescent="0.25">
      <c r="A17" s="37"/>
      <c r="B17" s="8" t="s">
        <v>20</v>
      </c>
      <c r="C17" s="100">
        <v>0</v>
      </c>
      <c r="D17" s="100"/>
      <c r="E17" s="100"/>
    </row>
    <row r="18" spans="1:5" ht="30" customHeight="1" x14ac:dyDescent="0.25">
      <c r="A18" s="37"/>
      <c r="B18" s="8" t="s">
        <v>22</v>
      </c>
      <c r="C18" s="100">
        <v>0</v>
      </c>
      <c r="D18" s="100"/>
      <c r="E18" s="100"/>
    </row>
    <row r="19" spans="1:5" ht="30" customHeight="1" x14ac:dyDescent="0.25">
      <c r="A19" s="35"/>
      <c r="B19" s="8" t="s">
        <v>24</v>
      </c>
      <c r="C19" s="100">
        <v>0</v>
      </c>
      <c r="D19" s="100"/>
      <c r="E19" s="100"/>
    </row>
    <row r="20" spans="1:5" ht="30" customHeight="1" x14ac:dyDescent="0.25">
      <c r="A20" s="37"/>
      <c r="B20" s="8" t="s">
        <v>186</v>
      </c>
      <c r="C20" s="100">
        <v>0</v>
      </c>
      <c r="D20" s="100"/>
      <c r="E20" s="100"/>
    </row>
    <row r="21" spans="1:5" ht="30" customHeight="1" x14ac:dyDescent="0.25">
      <c r="A21" s="37"/>
      <c r="B21" s="8" t="s">
        <v>28</v>
      </c>
      <c r="C21" s="100">
        <v>0</v>
      </c>
      <c r="D21" s="100"/>
      <c r="E21" s="100"/>
    </row>
    <row r="22" spans="1:5" ht="30" customHeight="1" x14ac:dyDescent="0.25">
      <c r="A22" s="35"/>
      <c r="B22" s="8" t="s">
        <v>30</v>
      </c>
      <c r="C22" s="101">
        <v>46.71</v>
      </c>
      <c r="D22" s="100">
        <v>117.48</v>
      </c>
      <c r="E22" s="101">
        <v>100</v>
      </c>
    </row>
    <row r="23" spans="1:5" ht="30" customHeight="1" x14ac:dyDescent="0.25">
      <c r="A23" s="37"/>
      <c r="B23" s="8" t="s">
        <v>32</v>
      </c>
      <c r="C23" s="101">
        <v>5.31</v>
      </c>
      <c r="D23" s="100">
        <f>12657.88+107.5</f>
        <v>12765.38</v>
      </c>
      <c r="E23" s="101">
        <v>14000</v>
      </c>
    </row>
    <row r="24" spans="1:5" ht="30" customHeight="1" x14ac:dyDescent="0.25">
      <c r="A24" s="37"/>
      <c r="B24" s="8" t="s">
        <v>34</v>
      </c>
      <c r="C24" s="101">
        <v>0</v>
      </c>
      <c r="D24" s="100"/>
      <c r="E24" s="101"/>
    </row>
    <row r="25" spans="1:5" s="77" customFormat="1" ht="30" customHeight="1" x14ac:dyDescent="0.25">
      <c r="A25" s="35"/>
      <c r="B25" s="8" t="s">
        <v>36</v>
      </c>
      <c r="C25" s="101">
        <v>0</v>
      </c>
      <c r="D25" s="100"/>
      <c r="E25" s="101"/>
    </row>
    <row r="26" spans="1:5" s="58" customFormat="1" ht="30" customHeight="1" x14ac:dyDescent="0.25">
      <c r="A26" s="147" t="s">
        <v>1</v>
      </c>
      <c r="B26" s="148" t="s">
        <v>37</v>
      </c>
      <c r="C26" s="131" t="s">
        <v>160</v>
      </c>
      <c r="D26" s="131" t="s">
        <v>161</v>
      </c>
      <c r="E26" s="131" t="s">
        <v>162</v>
      </c>
    </row>
    <row r="27" spans="1:5" s="58" customFormat="1" ht="46.5" customHeight="1" x14ac:dyDescent="0.25">
      <c r="A27" s="147"/>
      <c r="B27" s="148"/>
      <c r="C27" s="132"/>
      <c r="D27" s="132"/>
      <c r="E27" s="132"/>
    </row>
    <row r="28" spans="1:5" s="58" customFormat="1" ht="30" hidden="1" customHeight="1" x14ac:dyDescent="0.25">
      <c r="A28" s="147"/>
      <c r="B28" s="148"/>
      <c r="C28" s="133"/>
      <c r="D28" s="133"/>
      <c r="E28" s="133"/>
    </row>
    <row r="29" spans="1:5" s="58" customFormat="1" ht="30" customHeight="1" x14ac:dyDescent="0.25">
      <c r="A29" s="69" t="s">
        <v>38</v>
      </c>
      <c r="B29" s="60" t="s">
        <v>39</v>
      </c>
      <c r="C29" s="102">
        <f t="shared" ref="C29" si="0">C31+C48+C99+C101+C105+C109+C126+C129+C107</f>
        <v>344734.22000000003</v>
      </c>
      <c r="D29" s="102">
        <f>D31+D48+D99+D101+D105+D109+D126+D129+D107</f>
        <v>248158.56</v>
      </c>
      <c r="E29" s="102">
        <f t="shared" ref="E29" si="1">E31+E48+E99+E101+E105+E109+E126+E129+E107</f>
        <v>396833</v>
      </c>
    </row>
    <row r="30" spans="1:5" ht="30" customHeight="1" x14ac:dyDescent="0.25">
      <c r="A30" s="39"/>
      <c r="B30" s="40"/>
      <c r="C30" s="103"/>
      <c r="D30" s="100"/>
      <c r="E30" s="103"/>
    </row>
    <row r="31" spans="1:5" s="67" customFormat="1" ht="30" customHeight="1" x14ac:dyDescent="0.25">
      <c r="A31" s="49" t="s">
        <v>5</v>
      </c>
      <c r="B31" s="50" t="s">
        <v>40</v>
      </c>
      <c r="C31" s="104">
        <f t="shared" ref="C31" si="2">C32+C33+C34+C35+C36+C37+C38+C39+C40+C41+C42+C43+C44+C45+C46+C47</f>
        <v>23093.77</v>
      </c>
      <c r="D31" s="104">
        <f>D32+D33+D34+D35+D36+D37+D38+D39+D40+D41+D42+D43+D44+D45+D46+D47</f>
        <v>27886.649999999998</v>
      </c>
      <c r="E31" s="104">
        <f t="shared" ref="E31" si="3">E32+E33+E34+E35+E36+E37+E38+E39+E40+E41+E42+E43+E44+E45+E46+E47</f>
        <v>34830</v>
      </c>
    </row>
    <row r="32" spans="1:5" s="46" customFormat="1" ht="30" customHeight="1" x14ac:dyDescent="0.25">
      <c r="A32" s="42"/>
      <c r="B32" s="18" t="s">
        <v>41</v>
      </c>
      <c r="C32" s="101">
        <v>67</v>
      </c>
      <c r="D32" s="100"/>
      <c r="E32" s="101"/>
    </row>
    <row r="33" spans="1:5" s="46" customFormat="1" ht="30" customHeight="1" x14ac:dyDescent="0.25">
      <c r="A33" s="42"/>
      <c r="B33" s="18" t="s">
        <v>42</v>
      </c>
      <c r="C33" s="101">
        <v>173</v>
      </c>
      <c r="D33" s="100">
        <f>33.2</f>
        <v>33.200000000000003</v>
      </c>
      <c r="E33" s="101">
        <v>50</v>
      </c>
    </row>
    <row r="34" spans="1:5" ht="30" customHeight="1" x14ac:dyDescent="0.25">
      <c r="A34" s="9" t="s">
        <v>1</v>
      </c>
      <c r="B34" s="8" t="s">
        <v>43</v>
      </c>
      <c r="C34" s="101">
        <v>1300</v>
      </c>
      <c r="D34" s="100">
        <f>1690.35</f>
        <v>1690.35</v>
      </c>
      <c r="E34" s="101">
        <v>2280</v>
      </c>
    </row>
    <row r="35" spans="1:5" ht="30" customHeight="1" x14ac:dyDescent="0.25">
      <c r="A35" s="9"/>
      <c r="B35" s="8" t="s">
        <v>44</v>
      </c>
      <c r="C35" s="101">
        <v>670</v>
      </c>
      <c r="D35" s="100"/>
      <c r="E35" s="101"/>
    </row>
    <row r="36" spans="1:5" ht="30" customHeight="1" x14ac:dyDescent="0.25">
      <c r="A36" s="9"/>
      <c r="B36" s="8" t="s">
        <v>45</v>
      </c>
      <c r="C36" s="101">
        <v>55</v>
      </c>
      <c r="D36" s="100">
        <v>52.83</v>
      </c>
      <c r="E36" s="101"/>
    </row>
    <row r="37" spans="1:5" ht="30" customHeight="1" x14ac:dyDescent="0.25">
      <c r="A37" s="9" t="s">
        <v>1</v>
      </c>
      <c r="B37" s="8" t="s">
        <v>46</v>
      </c>
      <c r="C37" s="101">
        <v>5600</v>
      </c>
      <c r="D37" s="100">
        <v>8748.25</v>
      </c>
      <c r="E37" s="101">
        <v>10200</v>
      </c>
    </row>
    <row r="38" spans="1:5" ht="30" customHeight="1" x14ac:dyDescent="0.25">
      <c r="A38" s="9"/>
      <c r="B38" s="8" t="s">
        <v>47</v>
      </c>
      <c r="C38" s="101"/>
      <c r="D38" s="100"/>
      <c r="E38" s="101"/>
    </row>
    <row r="39" spans="1:5" ht="30" customHeight="1" x14ac:dyDescent="0.25">
      <c r="A39" s="9"/>
      <c r="B39" s="8" t="s">
        <v>48</v>
      </c>
      <c r="C39" s="101">
        <v>1500</v>
      </c>
      <c r="D39" s="100">
        <v>2844.74</v>
      </c>
      <c r="E39" s="101">
        <v>3100</v>
      </c>
    </row>
    <row r="40" spans="1:5" ht="30" customHeight="1" x14ac:dyDescent="0.25">
      <c r="A40" s="9"/>
      <c r="B40" s="8" t="s">
        <v>49</v>
      </c>
      <c r="C40" s="101"/>
      <c r="D40" s="100"/>
      <c r="E40" s="101"/>
    </row>
    <row r="41" spans="1:5" ht="30" customHeight="1" x14ac:dyDescent="0.25">
      <c r="A41" s="9"/>
      <c r="B41" s="8" t="s">
        <v>133</v>
      </c>
      <c r="C41" s="101"/>
      <c r="D41" s="100">
        <f>115.65+92.52</f>
        <v>208.17000000000002</v>
      </c>
      <c r="E41" s="101">
        <v>300</v>
      </c>
    </row>
    <row r="42" spans="1:5" ht="30" customHeight="1" x14ac:dyDescent="0.25">
      <c r="A42" s="9"/>
      <c r="B42" s="8" t="s">
        <v>139</v>
      </c>
      <c r="C42" s="101">
        <v>1200</v>
      </c>
      <c r="D42" s="100">
        <v>921.34</v>
      </c>
      <c r="E42" s="101">
        <v>1400</v>
      </c>
    </row>
    <row r="43" spans="1:5" ht="30" customHeight="1" x14ac:dyDescent="0.25">
      <c r="A43" s="9"/>
      <c r="B43" s="8" t="s">
        <v>50</v>
      </c>
      <c r="C43" s="101"/>
      <c r="D43" s="100"/>
      <c r="E43" s="101"/>
    </row>
    <row r="44" spans="1:5" ht="30" customHeight="1" x14ac:dyDescent="0.25">
      <c r="A44" s="9"/>
      <c r="B44" s="8" t="s">
        <v>51</v>
      </c>
      <c r="C44" s="101">
        <v>8028.77</v>
      </c>
      <c r="D44" s="100">
        <v>10490.15</v>
      </c>
      <c r="E44" s="101">
        <v>12000</v>
      </c>
    </row>
    <row r="45" spans="1:5" ht="30" customHeight="1" x14ac:dyDescent="0.25">
      <c r="A45" s="9"/>
      <c r="B45" s="8" t="s">
        <v>134</v>
      </c>
      <c r="C45" s="101">
        <v>4500</v>
      </c>
      <c r="D45" s="100">
        <f>1603.19+1294.43</f>
        <v>2897.62</v>
      </c>
      <c r="E45" s="101">
        <v>5500</v>
      </c>
    </row>
    <row r="46" spans="1:5" ht="30" customHeight="1" x14ac:dyDescent="0.25">
      <c r="A46" s="9"/>
      <c r="B46" s="8"/>
      <c r="C46" s="101"/>
      <c r="D46" s="100"/>
      <c r="E46" s="101"/>
    </row>
    <row r="47" spans="1:5" ht="30" customHeight="1" x14ac:dyDescent="0.25">
      <c r="A47" s="9"/>
      <c r="B47" s="8" t="s">
        <v>52</v>
      </c>
      <c r="C47" s="100"/>
      <c r="D47" s="100"/>
      <c r="E47" s="100"/>
    </row>
    <row r="48" spans="1:5" s="67" customFormat="1" ht="30" customHeight="1" x14ac:dyDescent="0.25">
      <c r="A48" s="49" t="s">
        <v>7</v>
      </c>
      <c r="B48" s="50" t="s">
        <v>53</v>
      </c>
      <c r="C48" s="104">
        <f t="shared" ref="C48" si="4">C49+C50+C51+C52+C53+C54+C55+C56+C57+C58+C59+C60+C61+C62+C63+C64+C65+C66+C67+C68+C69+C70+C71+C72+C73+C75+C76+C77+C78+C79+C80+C81+C82+C83+C84+C85+C86+C87+C88+C89+C90+C91+C92+C93+C94+C95+C96+C97+C98+C74</f>
        <v>63706.95</v>
      </c>
      <c r="D48" s="104">
        <f>D49+D50+D51+D52+D53+D54+D55+D56+D57+D58+D59+D60+D61+D62+D63+D64+D65+D66+D67+D68+D69+D70+D71+D72+D73+D75+D76+D77+D78+D79+D80+D81+D82+D83+D84+D85+D86+D87+D88+D89+D90+D91+D92+D93+D94+D95+D96+D97+D98+D74</f>
        <v>38628.810000000005</v>
      </c>
      <c r="E48" s="104">
        <f t="shared" ref="E48" si="5">E49+E50+E51+E52+E53+E54+E55+E56+E57+E58+E59+E60+E61+E62+E63+E64+E65+E66+E67+E68+E69+E70+E71+E72+E73+E75+E76+E77+E78+E79+E80+E81+E82+E83+E84+E85+E86+E87+E88+E89+E90+E91+E92+E93+E94+E95+E96+E97+E98+E74</f>
        <v>73900</v>
      </c>
    </row>
    <row r="49" spans="1:5" ht="30" customHeight="1" x14ac:dyDescent="0.25">
      <c r="A49" s="9"/>
      <c r="B49" s="8" t="s">
        <v>54</v>
      </c>
      <c r="C49" s="100">
        <v>6500</v>
      </c>
      <c r="D49" s="100">
        <v>1331.98</v>
      </c>
      <c r="E49" s="122">
        <v>3070</v>
      </c>
    </row>
    <row r="50" spans="1:5" ht="30" customHeight="1" x14ac:dyDescent="0.25">
      <c r="A50" s="9"/>
      <c r="B50" s="8" t="s">
        <v>55</v>
      </c>
      <c r="C50" s="100"/>
      <c r="D50" s="100"/>
      <c r="E50" s="122">
        <f t="shared" ref="E50:E97" si="6">D50+C50</f>
        <v>0</v>
      </c>
    </row>
    <row r="51" spans="1:5" ht="30" customHeight="1" x14ac:dyDescent="0.25">
      <c r="A51" s="9"/>
      <c r="B51" s="8" t="s">
        <v>56</v>
      </c>
      <c r="C51" s="100">
        <v>9000</v>
      </c>
      <c r="D51" s="100">
        <v>7870.38</v>
      </c>
      <c r="E51" s="122">
        <v>10840</v>
      </c>
    </row>
    <row r="52" spans="1:5" ht="30" customHeight="1" x14ac:dyDescent="0.25">
      <c r="A52" s="9"/>
      <c r="B52" s="8" t="s">
        <v>57</v>
      </c>
      <c r="C52" s="100"/>
      <c r="D52" s="100"/>
      <c r="E52" s="122">
        <f t="shared" si="6"/>
        <v>0</v>
      </c>
    </row>
    <row r="53" spans="1:5" ht="30" customHeight="1" x14ac:dyDescent="0.25">
      <c r="A53" s="9"/>
      <c r="B53" s="8" t="s">
        <v>58</v>
      </c>
      <c r="C53" s="100">
        <v>2000</v>
      </c>
      <c r="D53" s="100">
        <v>110</v>
      </c>
      <c r="E53" s="122">
        <v>1700</v>
      </c>
    </row>
    <row r="54" spans="1:5" ht="30" customHeight="1" x14ac:dyDescent="0.25">
      <c r="A54" s="9"/>
      <c r="B54" s="8" t="s">
        <v>59</v>
      </c>
      <c r="C54" s="100"/>
      <c r="D54" s="100"/>
      <c r="E54" s="122">
        <f t="shared" si="6"/>
        <v>0</v>
      </c>
    </row>
    <row r="55" spans="1:5" ht="30" customHeight="1" x14ac:dyDescent="0.25">
      <c r="A55" s="9"/>
      <c r="B55" s="19" t="s">
        <v>60</v>
      </c>
      <c r="C55" s="100">
        <v>2000</v>
      </c>
      <c r="D55" s="100">
        <v>654.66999999999996</v>
      </c>
      <c r="E55" s="122">
        <v>2700</v>
      </c>
    </row>
    <row r="56" spans="1:5" ht="30" customHeight="1" x14ac:dyDescent="0.25">
      <c r="A56" s="9"/>
      <c r="B56" s="19" t="s">
        <v>61</v>
      </c>
      <c r="C56" s="100">
        <v>6000</v>
      </c>
      <c r="D56" s="100">
        <v>4034.8</v>
      </c>
      <c r="E56" s="122">
        <v>10050</v>
      </c>
    </row>
    <row r="57" spans="1:5" ht="30" customHeight="1" x14ac:dyDescent="0.25">
      <c r="A57" s="9"/>
      <c r="B57" s="8" t="s">
        <v>62</v>
      </c>
      <c r="C57" s="100">
        <v>6000</v>
      </c>
      <c r="D57" s="100">
        <v>7823.01</v>
      </c>
      <c r="E57" s="122">
        <v>10200</v>
      </c>
    </row>
    <row r="58" spans="1:5" ht="30" customHeight="1" x14ac:dyDescent="0.25">
      <c r="A58" s="9"/>
      <c r="B58" s="8" t="s">
        <v>135</v>
      </c>
      <c r="C58" s="100">
        <v>2400</v>
      </c>
      <c r="D58" s="100">
        <f>453.67+561.86</f>
        <v>1015.53</v>
      </c>
      <c r="E58" s="122">
        <v>2500</v>
      </c>
    </row>
    <row r="59" spans="1:5" ht="30" customHeight="1" x14ac:dyDescent="0.25">
      <c r="A59" s="9"/>
      <c r="B59" s="8"/>
      <c r="C59" s="100"/>
      <c r="D59" s="100"/>
      <c r="E59" s="122">
        <f t="shared" si="6"/>
        <v>0</v>
      </c>
    </row>
    <row r="60" spans="1:5" ht="30" customHeight="1" x14ac:dyDescent="0.25">
      <c r="A60" s="9"/>
      <c r="B60" s="8" t="s">
        <v>63</v>
      </c>
      <c r="C60" s="100">
        <v>350</v>
      </c>
      <c r="D60" s="100">
        <v>364.99</v>
      </c>
      <c r="E60" s="122">
        <v>720</v>
      </c>
    </row>
    <row r="61" spans="1:5" ht="30" customHeight="1" x14ac:dyDescent="0.25">
      <c r="A61" s="9"/>
      <c r="B61" s="8" t="s">
        <v>64</v>
      </c>
      <c r="C61" s="100"/>
      <c r="D61" s="100">
        <v>119.45</v>
      </c>
      <c r="E61" s="122">
        <v>120</v>
      </c>
    </row>
    <row r="62" spans="1:5" ht="30" customHeight="1" x14ac:dyDescent="0.25">
      <c r="A62" s="9"/>
      <c r="B62" s="8" t="s">
        <v>65</v>
      </c>
      <c r="C62" s="100"/>
      <c r="D62" s="100"/>
      <c r="E62" s="122">
        <f t="shared" si="6"/>
        <v>0</v>
      </c>
    </row>
    <row r="63" spans="1:5" ht="30" customHeight="1" x14ac:dyDescent="0.25">
      <c r="A63" s="9"/>
      <c r="B63" s="8" t="s">
        <v>136</v>
      </c>
      <c r="C63" s="100">
        <v>500</v>
      </c>
      <c r="D63" s="100">
        <v>361.06</v>
      </c>
      <c r="E63" s="122">
        <v>900</v>
      </c>
    </row>
    <row r="64" spans="1:5" ht="30" customHeight="1" x14ac:dyDescent="0.25">
      <c r="A64" s="9"/>
      <c r="B64" s="8"/>
      <c r="C64" s="100"/>
      <c r="D64" s="100"/>
      <c r="E64" s="122">
        <f t="shared" si="6"/>
        <v>0</v>
      </c>
    </row>
    <row r="65" spans="1:5" ht="30" customHeight="1" x14ac:dyDescent="0.25">
      <c r="A65" s="9"/>
      <c r="B65" s="8" t="s">
        <v>66</v>
      </c>
      <c r="C65" s="100"/>
      <c r="D65" s="100"/>
      <c r="E65" s="122">
        <f t="shared" si="6"/>
        <v>0</v>
      </c>
    </row>
    <row r="66" spans="1:5" ht="30" customHeight="1" x14ac:dyDescent="0.25">
      <c r="A66" s="9"/>
      <c r="B66" s="8" t="s">
        <v>67</v>
      </c>
      <c r="C66" s="100"/>
      <c r="D66" s="100"/>
      <c r="E66" s="122">
        <f t="shared" si="6"/>
        <v>0</v>
      </c>
    </row>
    <row r="67" spans="1:5" ht="30" customHeight="1" x14ac:dyDescent="0.25">
      <c r="A67" s="9"/>
      <c r="B67" s="8" t="s">
        <v>68</v>
      </c>
      <c r="C67" s="100"/>
      <c r="D67" s="100"/>
      <c r="E67" s="122">
        <f t="shared" si="6"/>
        <v>0</v>
      </c>
    </row>
    <row r="68" spans="1:5" ht="30" customHeight="1" x14ac:dyDescent="0.25">
      <c r="A68" s="9"/>
      <c r="B68" s="8" t="s">
        <v>137</v>
      </c>
      <c r="C68" s="100"/>
      <c r="D68" s="100"/>
      <c r="E68" s="122">
        <f t="shared" si="6"/>
        <v>0</v>
      </c>
    </row>
    <row r="69" spans="1:5" ht="30" customHeight="1" x14ac:dyDescent="0.25">
      <c r="A69" s="9"/>
      <c r="B69" s="8" t="s">
        <v>138</v>
      </c>
      <c r="C69" s="100"/>
      <c r="D69" s="100"/>
      <c r="E69" s="122">
        <f t="shared" si="6"/>
        <v>0</v>
      </c>
    </row>
    <row r="70" spans="1:5" ht="30" customHeight="1" x14ac:dyDescent="0.25">
      <c r="A70" s="9"/>
      <c r="B70" s="8" t="s">
        <v>69</v>
      </c>
      <c r="C70" s="100"/>
      <c r="D70" s="100"/>
      <c r="E70" s="122">
        <f t="shared" si="6"/>
        <v>0</v>
      </c>
    </row>
    <row r="71" spans="1:5" ht="30" customHeight="1" x14ac:dyDescent="0.25">
      <c r="A71" s="9"/>
      <c r="B71" s="8" t="s">
        <v>70</v>
      </c>
      <c r="C71" s="100">
        <v>6356.95</v>
      </c>
      <c r="D71" s="100">
        <v>4985.67</v>
      </c>
      <c r="E71" s="122">
        <v>8000</v>
      </c>
    </row>
    <row r="72" spans="1:5" ht="30" customHeight="1" x14ac:dyDescent="0.25">
      <c r="A72" s="9"/>
      <c r="B72" s="8" t="s">
        <v>71</v>
      </c>
      <c r="C72" s="100">
        <f>900</f>
        <v>900</v>
      </c>
      <c r="D72" s="100">
        <v>900</v>
      </c>
      <c r="E72" s="122">
        <f t="shared" si="6"/>
        <v>1800</v>
      </c>
    </row>
    <row r="73" spans="1:5" ht="30" customHeight="1" x14ac:dyDescent="0.25">
      <c r="A73" s="9"/>
      <c r="B73" s="8" t="s">
        <v>72</v>
      </c>
      <c r="C73" s="100"/>
      <c r="D73" s="100"/>
      <c r="E73" s="122">
        <f t="shared" si="6"/>
        <v>0</v>
      </c>
    </row>
    <row r="74" spans="1:5" ht="30" customHeight="1" x14ac:dyDescent="0.25">
      <c r="A74" s="9"/>
      <c r="B74" s="8" t="s">
        <v>73</v>
      </c>
      <c r="C74" s="100"/>
      <c r="D74" s="100"/>
      <c r="E74" s="122">
        <f t="shared" si="6"/>
        <v>0</v>
      </c>
    </row>
    <row r="75" spans="1:5" ht="30" customHeight="1" x14ac:dyDescent="0.25">
      <c r="A75" s="9"/>
      <c r="B75" s="8" t="s">
        <v>74</v>
      </c>
      <c r="C75" s="100">
        <v>15000</v>
      </c>
      <c r="D75" s="100">
        <f>3835.22</f>
        <v>3835.22</v>
      </c>
      <c r="E75" s="122">
        <v>11000</v>
      </c>
    </row>
    <row r="76" spans="1:5" ht="30" customHeight="1" x14ac:dyDescent="0.25">
      <c r="A76" s="9"/>
      <c r="B76" s="8" t="s">
        <v>75</v>
      </c>
      <c r="C76" s="100">
        <v>3000</v>
      </c>
      <c r="D76" s="100">
        <v>3318.07</v>
      </c>
      <c r="E76" s="122">
        <v>5500</v>
      </c>
    </row>
    <row r="77" spans="1:5" ht="30" customHeight="1" x14ac:dyDescent="0.25">
      <c r="A77" s="9"/>
      <c r="B77" s="8" t="s">
        <v>76</v>
      </c>
      <c r="C77" s="100"/>
      <c r="D77" s="100">
        <v>1485.2</v>
      </c>
      <c r="E77" s="122">
        <v>1500</v>
      </c>
    </row>
    <row r="78" spans="1:5" ht="30" customHeight="1" x14ac:dyDescent="0.25">
      <c r="A78" s="9"/>
      <c r="B78" s="8" t="s">
        <v>77</v>
      </c>
      <c r="C78" s="100">
        <v>500</v>
      </c>
      <c r="D78" s="100">
        <v>130.5</v>
      </c>
      <c r="E78" s="122">
        <v>700</v>
      </c>
    </row>
    <row r="79" spans="1:5" ht="36.75" customHeight="1" x14ac:dyDescent="0.25">
      <c r="A79" s="9"/>
      <c r="B79" s="8" t="s">
        <v>78</v>
      </c>
      <c r="C79" s="100">
        <v>200</v>
      </c>
      <c r="D79" s="100"/>
      <c r="E79" s="122">
        <f t="shared" si="6"/>
        <v>200</v>
      </c>
    </row>
    <row r="80" spans="1:5" ht="30" customHeight="1" x14ac:dyDescent="0.25">
      <c r="A80" s="9"/>
      <c r="B80" s="8" t="s">
        <v>79</v>
      </c>
      <c r="C80" s="100"/>
      <c r="D80" s="100"/>
      <c r="E80" s="122">
        <f t="shared" si="6"/>
        <v>0</v>
      </c>
    </row>
    <row r="81" spans="1:5" ht="30" customHeight="1" x14ac:dyDescent="0.25">
      <c r="A81" s="9"/>
      <c r="B81" s="8" t="s">
        <v>80</v>
      </c>
      <c r="C81" s="100"/>
      <c r="D81" s="100"/>
      <c r="E81" s="122">
        <f t="shared" si="6"/>
        <v>0</v>
      </c>
    </row>
    <row r="82" spans="1:5" ht="30" customHeight="1" x14ac:dyDescent="0.25">
      <c r="A82" s="9"/>
      <c r="B82" s="8" t="s">
        <v>81</v>
      </c>
      <c r="C82" s="100"/>
      <c r="D82" s="100"/>
      <c r="E82" s="122">
        <f t="shared" si="6"/>
        <v>0</v>
      </c>
    </row>
    <row r="83" spans="1:5" ht="30" customHeight="1" x14ac:dyDescent="0.25">
      <c r="A83" s="9"/>
      <c r="B83" s="8" t="s">
        <v>82</v>
      </c>
      <c r="C83" s="100"/>
      <c r="D83" s="100"/>
      <c r="E83" s="122">
        <f t="shared" si="6"/>
        <v>0</v>
      </c>
    </row>
    <row r="84" spans="1:5" ht="30" customHeight="1" x14ac:dyDescent="0.25">
      <c r="A84" s="9"/>
      <c r="B84" s="8" t="s">
        <v>83</v>
      </c>
      <c r="C84" s="100"/>
      <c r="D84" s="100"/>
      <c r="E84" s="122">
        <f t="shared" si="6"/>
        <v>0</v>
      </c>
    </row>
    <row r="85" spans="1:5" ht="30" customHeight="1" x14ac:dyDescent="0.25">
      <c r="A85" s="9"/>
      <c r="B85" s="8" t="s">
        <v>84</v>
      </c>
      <c r="C85" s="100"/>
      <c r="D85" s="100"/>
      <c r="E85" s="122">
        <f t="shared" si="6"/>
        <v>0</v>
      </c>
    </row>
    <row r="86" spans="1:5" ht="30" customHeight="1" x14ac:dyDescent="0.25">
      <c r="A86" s="9"/>
      <c r="B86" s="8" t="s">
        <v>85</v>
      </c>
      <c r="C86" s="100"/>
      <c r="D86" s="100"/>
      <c r="E86" s="122">
        <f t="shared" si="6"/>
        <v>0</v>
      </c>
    </row>
    <row r="87" spans="1:5" ht="30" customHeight="1" x14ac:dyDescent="0.25">
      <c r="A87" s="9"/>
      <c r="B87" s="8" t="s">
        <v>131</v>
      </c>
      <c r="C87" s="100"/>
      <c r="D87" s="100"/>
      <c r="E87" s="122">
        <f t="shared" si="6"/>
        <v>0</v>
      </c>
    </row>
    <row r="88" spans="1:5" ht="30" customHeight="1" x14ac:dyDescent="0.25">
      <c r="A88" s="9"/>
      <c r="B88" s="8" t="s">
        <v>86</v>
      </c>
      <c r="C88" s="100"/>
      <c r="D88" s="100"/>
      <c r="E88" s="122">
        <f t="shared" si="6"/>
        <v>0</v>
      </c>
    </row>
    <row r="89" spans="1:5" ht="30" customHeight="1" x14ac:dyDescent="0.25">
      <c r="A89" s="9"/>
      <c r="B89" s="8" t="s">
        <v>158</v>
      </c>
      <c r="C89" s="100"/>
      <c r="D89" s="100"/>
      <c r="E89" s="122">
        <f t="shared" si="6"/>
        <v>0</v>
      </c>
    </row>
    <row r="90" spans="1:5" ht="30" customHeight="1" x14ac:dyDescent="0.25">
      <c r="A90" s="9"/>
      <c r="B90" s="8" t="s">
        <v>159</v>
      </c>
      <c r="C90" s="100"/>
      <c r="D90" s="100"/>
      <c r="E90" s="122">
        <f t="shared" si="6"/>
        <v>0</v>
      </c>
    </row>
    <row r="91" spans="1:5" ht="30" customHeight="1" x14ac:dyDescent="0.25">
      <c r="A91" s="9"/>
      <c r="B91" s="8" t="s">
        <v>89</v>
      </c>
      <c r="C91" s="100">
        <v>200</v>
      </c>
      <c r="D91" s="100">
        <v>64.180000000000007</v>
      </c>
      <c r="E91" s="122">
        <v>400</v>
      </c>
    </row>
    <row r="92" spans="1:5" ht="30" customHeight="1" x14ac:dyDescent="0.25">
      <c r="A92" s="9"/>
      <c r="B92" s="8" t="s">
        <v>90</v>
      </c>
      <c r="C92" s="100"/>
      <c r="D92" s="100"/>
      <c r="E92" s="122">
        <f t="shared" si="6"/>
        <v>0</v>
      </c>
    </row>
    <row r="93" spans="1:5" s="77" customFormat="1" ht="30" customHeight="1" x14ac:dyDescent="0.25">
      <c r="A93" s="9"/>
      <c r="B93" s="8" t="s">
        <v>156</v>
      </c>
      <c r="C93" s="100"/>
      <c r="D93" s="100"/>
      <c r="E93" s="122">
        <f t="shared" si="6"/>
        <v>0</v>
      </c>
    </row>
    <row r="94" spans="1:5" ht="30" customHeight="1" x14ac:dyDescent="0.25">
      <c r="A94" s="9"/>
      <c r="B94" s="8" t="s">
        <v>157</v>
      </c>
      <c r="C94" s="100"/>
      <c r="D94" s="100"/>
      <c r="E94" s="122">
        <f t="shared" si="6"/>
        <v>0</v>
      </c>
    </row>
    <row r="95" spans="1:5" ht="30" customHeight="1" x14ac:dyDescent="0.25">
      <c r="A95" s="9"/>
      <c r="B95" s="8" t="s">
        <v>91</v>
      </c>
      <c r="C95" s="100">
        <v>800</v>
      </c>
      <c r="D95" s="100">
        <v>33.18</v>
      </c>
      <c r="E95" s="122">
        <v>1000</v>
      </c>
    </row>
    <row r="96" spans="1:5" ht="30" customHeight="1" x14ac:dyDescent="0.25">
      <c r="A96" s="9"/>
      <c r="B96" s="8" t="s">
        <v>92</v>
      </c>
      <c r="C96" s="100"/>
      <c r="D96" s="100"/>
      <c r="E96" s="122">
        <f t="shared" si="6"/>
        <v>0</v>
      </c>
    </row>
    <row r="97" spans="1:5" ht="30" customHeight="1" x14ac:dyDescent="0.25">
      <c r="A97" s="9"/>
      <c r="B97" s="8" t="s">
        <v>93</v>
      </c>
      <c r="C97" s="100"/>
      <c r="D97" s="100"/>
      <c r="E97" s="122">
        <f t="shared" si="6"/>
        <v>0</v>
      </c>
    </row>
    <row r="98" spans="1:5" ht="30" customHeight="1" x14ac:dyDescent="0.25">
      <c r="A98" s="9"/>
      <c r="B98" s="8" t="s">
        <v>132</v>
      </c>
      <c r="C98" s="100">
        <f>2000</f>
        <v>2000</v>
      </c>
      <c r="D98" s="100">
        <v>190.92</v>
      </c>
      <c r="E98" s="122">
        <v>1000</v>
      </c>
    </row>
    <row r="99" spans="1:5" s="67" customFormat="1" ht="30" customHeight="1" x14ac:dyDescent="0.25">
      <c r="A99" s="49" t="s">
        <v>9</v>
      </c>
      <c r="B99" s="50" t="s">
        <v>94</v>
      </c>
      <c r="C99" s="104">
        <f t="shared" ref="C99:E99" si="7">C100</f>
        <v>178379.45</v>
      </c>
      <c r="D99" s="104">
        <f>D100</f>
        <v>117568.12999999999</v>
      </c>
      <c r="E99" s="104">
        <f t="shared" si="7"/>
        <v>200000</v>
      </c>
    </row>
    <row r="100" spans="1:5" ht="30" customHeight="1" x14ac:dyDescent="0.25">
      <c r="A100" s="9" t="s">
        <v>1</v>
      </c>
      <c r="B100" s="8" t="s">
        <v>95</v>
      </c>
      <c r="C100" s="100">
        <v>178379.45</v>
      </c>
      <c r="D100" s="100">
        <f>71057.98+29761.51+16748.64</f>
        <v>117568.12999999999</v>
      </c>
      <c r="E100" s="100">
        <v>200000</v>
      </c>
    </row>
    <row r="101" spans="1:5" s="67" customFormat="1" ht="30" customHeight="1" x14ac:dyDescent="0.25">
      <c r="A101" s="49" t="s">
        <v>11</v>
      </c>
      <c r="B101" s="50" t="s">
        <v>96</v>
      </c>
      <c r="C101" s="104">
        <f t="shared" ref="C101" si="8">C102+C103+C104</f>
        <v>11148.720000000001</v>
      </c>
      <c r="D101" s="104">
        <f>D102+D103+D104</f>
        <v>7392.02</v>
      </c>
      <c r="E101" s="104">
        <f t="shared" ref="E101" si="9">E102+E103+E104</f>
        <v>9900</v>
      </c>
    </row>
    <row r="102" spans="1:5" s="77" customFormat="1" ht="30" customHeight="1" x14ac:dyDescent="0.25">
      <c r="A102" s="9"/>
      <c r="B102" s="8" t="s">
        <v>97</v>
      </c>
      <c r="C102" s="100">
        <v>300</v>
      </c>
      <c r="D102" s="100">
        <v>521.1</v>
      </c>
      <c r="E102" s="122">
        <v>700</v>
      </c>
    </row>
    <row r="103" spans="1:5" s="77" customFormat="1" ht="30" customHeight="1" x14ac:dyDescent="0.25">
      <c r="A103" s="9"/>
      <c r="B103" s="8" t="s">
        <v>98</v>
      </c>
      <c r="C103" s="100">
        <v>3500</v>
      </c>
      <c r="D103" s="100">
        <v>2384.46</v>
      </c>
      <c r="E103" s="122">
        <v>3200</v>
      </c>
    </row>
    <row r="104" spans="1:5" s="77" customFormat="1" ht="30" customHeight="1" x14ac:dyDescent="0.25">
      <c r="A104" s="9"/>
      <c r="B104" s="8" t="s">
        <v>99</v>
      </c>
      <c r="C104" s="100">
        <v>7348.72</v>
      </c>
      <c r="D104" s="100">
        <v>4486.46</v>
      </c>
      <c r="E104" s="122">
        <v>6000</v>
      </c>
    </row>
    <row r="105" spans="1:5" s="67" customFormat="1" ht="30" customHeight="1" x14ac:dyDescent="0.25">
      <c r="A105" s="49" t="s">
        <v>15</v>
      </c>
      <c r="B105" s="50" t="s">
        <v>100</v>
      </c>
      <c r="C105" s="104">
        <f t="shared" ref="C105:E105" si="10">C106</f>
        <v>0</v>
      </c>
      <c r="D105" s="104">
        <f>D106</f>
        <v>0</v>
      </c>
      <c r="E105" s="104">
        <f t="shared" si="10"/>
        <v>0</v>
      </c>
    </row>
    <row r="106" spans="1:5" ht="30" customHeight="1" x14ac:dyDescent="0.25">
      <c r="A106" s="39"/>
      <c r="B106" s="16" t="s">
        <v>101</v>
      </c>
      <c r="C106" s="100">
        <v>0</v>
      </c>
      <c r="D106" s="100"/>
      <c r="E106" s="100">
        <v>0</v>
      </c>
    </row>
    <row r="107" spans="1:5" s="52" customFormat="1" ht="30" customHeight="1" x14ac:dyDescent="0.25">
      <c r="A107" s="49" t="s">
        <v>19</v>
      </c>
      <c r="B107" s="50" t="s">
        <v>148</v>
      </c>
      <c r="C107" s="104">
        <f t="shared" ref="C107:E107" si="11">C108</f>
        <v>0</v>
      </c>
      <c r="D107" s="104">
        <f>D108</f>
        <v>0</v>
      </c>
      <c r="E107" s="104">
        <f t="shared" si="11"/>
        <v>0</v>
      </c>
    </row>
    <row r="108" spans="1:5" s="6" customFormat="1" ht="30" customHeight="1" x14ac:dyDescent="0.25">
      <c r="A108" s="39"/>
      <c r="B108" s="16" t="s">
        <v>148</v>
      </c>
      <c r="C108" s="100">
        <v>0</v>
      </c>
      <c r="D108" s="100"/>
      <c r="E108" s="100">
        <v>0</v>
      </c>
    </row>
    <row r="109" spans="1:5" s="67" customFormat="1" ht="30" customHeight="1" x14ac:dyDescent="0.25">
      <c r="A109" s="49" t="s">
        <v>21</v>
      </c>
      <c r="B109" s="50" t="s">
        <v>102</v>
      </c>
      <c r="C109" s="104">
        <f t="shared" ref="C109" si="12">C110+C111+C112+C113+C114+C115+C116+C117+C118+C119+C120+C121+C122+C123+C124+C125</f>
        <v>64370.559999999998</v>
      </c>
      <c r="D109" s="104">
        <f>D110+D111+D112+D113+D114+D115+D116+D117+D118+D119+D120+D121+D122+D123+D124+D125</f>
        <v>53219.650000000009</v>
      </c>
      <c r="E109" s="104">
        <f t="shared" ref="E109" si="13">E110+E111+E112+E113+E114+E115+E116+E117+E118+E119+E120+E121+E122+E123+E124+E125</f>
        <v>73593</v>
      </c>
    </row>
    <row r="110" spans="1:5" ht="30" customHeight="1" x14ac:dyDescent="0.25">
      <c r="A110" s="9"/>
      <c r="B110" s="8" t="s">
        <v>103</v>
      </c>
      <c r="C110" s="100">
        <v>1200</v>
      </c>
      <c r="D110" s="100">
        <f>405.43+169.52</f>
        <v>574.95000000000005</v>
      </c>
      <c r="E110" s="122">
        <v>1200</v>
      </c>
    </row>
    <row r="111" spans="1:5" ht="30" customHeight="1" x14ac:dyDescent="0.25">
      <c r="A111" s="9"/>
      <c r="B111" s="8" t="s">
        <v>104</v>
      </c>
      <c r="C111" s="100"/>
      <c r="D111" s="100">
        <f>340+60+36</f>
        <v>436</v>
      </c>
      <c r="E111" s="122">
        <v>500</v>
      </c>
    </row>
    <row r="112" spans="1:5" ht="30" customHeight="1" x14ac:dyDescent="0.25">
      <c r="A112" s="9"/>
      <c r="B112" s="8" t="s">
        <v>105</v>
      </c>
      <c r="C112" s="100">
        <v>5000</v>
      </c>
      <c r="D112" s="100">
        <v>2334.38</v>
      </c>
      <c r="E112" s="123">
        <f>3780*0.85</f>
        <v>3213</v>
      </c>
    </row>
    <row r="113" spans="1:5" ht="30" customHeight="1" x14ac:dyDescent="0.25">
      <c r="A113" s="9" t="s">
        <v>1</v>
      </c>
      <c r="B113" s="8" t="s">
        <v>106</v>
      </c>
      <c r="C113" s="100">
        <v>18350.560000000001</v>
      </c>
      <c r="D113" s="100">
        <f>11235.76+398.17+687.51</f>
        <v>12321.44</v>
      </c>
      <c r="E113" s="123">
        <f>(5*700)+(5*1120)+(6*1200)+(5*140)+(6*140)</f>
        <v>17840</v>
      </c>
    </row>
    <row r="114" spans="1:5" ht="30" customHeight="1" x14ac:dyDescent="0.25">
      <c r="A114" s="9"/>
      <c r="B114" s="8" t="s">
        <v>107</v>
      </c>
      <c r="C114" s="100">
        <v>9200</v>
      </c>
      <c r="D114" s="100">
        <f>5498.76+561.92</f>
        <v>6060.68</v>
      </c>
      <c r="E114" s="122">
        <v>9200</v>
      </c>
    </row>
    <row r="115" spans="1:5" ht="30" customHeight="1" x14ac:dyDescent="0.25">
      <c r="A115" s="9"/>
      <c r="B115" s="8" t="s">
        <v>108</v>
      </c>
      <c r="C115" s="100">
        <f>8000</f>
        <v>8000</v>
      </c>
      <c r="D115" s="100">
        <v>6884.07</v>
      </c>
      <c r="E115" s="122">
        <v>9500</v>
      </c>
    </row>
    <row r="116" spans="1:5" ht="30" customHeight="1" x14ac:dyDescent="0.25">
      <c r="A116" s="9"/>
      <c r="B116" s="8" t="s">
        <v>109</v>
      </c>
      <c r="C116" s="100">
        <v>9000</v>
      </c>
      <c r="D116" s="100">
        <f>10412.61+331.8</f>
        <v>10744.41</v>
      </c>
      <c r="E116" s="122">
        <v>15000</v>
      </c>
    </row>
    <row r="117" spans="1:5" ht="30" customHeight="1" x14ac:dyDescent="0.25">
      <c r="A117" s="9"/>
      <c r="B117" s="8" t="s">
        <v>110</v>
      </c>
      <c r="C117" s="100"/>
      <c r="D117" s="100">
        <v>763.15</v>
      </c>
      <c r="E117" s="122">
        <v>800</v>
      </c>
    </row>
    <row r="118" spans="1:5" ht="30" customHeight="1" x14ac:dyDescent="0.25">
      <c r="A118" s="9"/>
      <c r="B118" s="8" t="s">
        <v>111</v>
      </c>
      <c r="C118" s="100">
        <v>3000</v>
      </c>
      <c r="D118" s="100">
        <v>2260</v>
      </c>
      <c r="E118" s="122">
        <v>3100</v>
      </c>
    </row>
    <row r="119" spans="1:5" ht="30" customHeight="1" x14ac:dyDescent="0.25">
      <c r="A119" s="9"/>
      <c r="B119" s="8" t="s">
        <v>112</v>
      </c>
      <c r="C119" s="100"/>
      <c r="D119" s="100"/>
      <c r="E119" s="122">
        <v>0</v>
      </c>
    </row>
    <row r="120" spans="1:5" ht="30" customHeight="1" x14ac:dyDescent="0.25">
      <c r="A120" s="9"/>
      <c r="B120" s="8" t="s">
        <v>113</v>
      </c>
      <c r="C120" s="100"/>
      <c r="D120" s="100"/>
      <c r="E120" s="122">
        <v>0</v>
      </c>
    </row>
    <row r="121" spans="1:5" ht="30" customHeight="1" x14ac:dyDescent="0.25">
      <c r="A121" s="9"/>
      <c r="B121" s="8" t="s">
        <v>114</v>
      </c>
      <c r="C121" s="100"/>
      <c r="D121" s="100"/>
      <c r="E121" s="122">
        <v>0</v>
      </c>
    </row>
    <row r="122" spans="1:5" ht="30" customHeight="1" x14ac:dyDescent="0.25">
      <c r="A122" s="9"/>
      <c r="B122" s="8" t="s">
        <v>115</v>
      </c>
      <c r="C122" s="100">
        <v>2000</v>
      </c>
      <c r="D122" s="100">
        <v>1785.94</v>
      </c>
      <c r="E122" s="122">
        <v>2600</v>
      </c>
    </row>
    <row r="123" spans="1:5" ht="30" customHeight="1" x14ac:dyDescent="0.25">
      <c r="A123" s="9"/>
      <c r="B123" s="8" t="s">
        <v>116</v>
      </c>
      <c r="C123" s="100">
        <v>120</v>
      </c>
      <c r="D123" s="100">
        <v>173.93</v>
      </c>
      <c r="E123" s="122">
        <v>250</v>
      </c>
    </row>
    <row r="124" spans="1:5" ht="30" customHeight="1" x14ac:dyDescent="0.25">
      <c r="A124" s="9"/>
      <c r="B124" s="8" t="s">
        <v>117</v>
      </c>
      <c r="C124" s="100"/>
      <c r="D124" s="100"/>
      <c r="E124" s="122">
        <v>0</v>
      </c>
    </row>
    <row r="125" spans="1:5" ht="30" customHeight="1" x14ac:dyDescent="0.25">
      <c r="A125" s="9"/>
      <c r="B125" s="8" t="s">
        <v>118</v>
      </c>
      <c r="C125" s="100">
        <v>8500</v>
      </c>
      <c r="D125" s="100">
        <f>40+8840.7</f>
        <v>8880.7000000000007</v>
      </c>
      <c r="E125" s="122">
        <v>10390</v>
      </c>
    </row>
    <row r="126" spans="1:5" s="67" customFormat="1" ht="30" customHeight="1" x14ac:dyDescent="0.25">
      <c r="A126" s="54" t="s">
        <v>23</v>
      </c>
      <c r="B126" s="55" t="s">
        <v>119</v>
      </c>
      <c r="C126" s="105">
        <f>C127+C128</f>
        <v>3981.68</v>
      </c>
      <c r="D126" s="105">
        <f>D127+D128</f>
        <v>1963.3</v>
      </c>
      <c r="E126" s="105">
        <f>E127+E128</f>
        <v>2610</v>
      </c>
    </row>
    <row r="127" spans="1:5" ht="30" customHeight="1" x14ac:dyDescent="0.25">
      <c r="A127" s="9"/>
      <c r="B127" s="8" t="s">
        <v>120</v>
      </c>
      <c r="C127" s="100">
        <v>50</v>
      </c>
      <c r="D127" s="100">
        <v>5.1100000000000003</v>
      </c>
      <c r="E127" s="100">
        <v>10</v>
      </c>
    </row>
    <row r="128" spans="1:5" ht="30" customHeight="1" x14ac:dyDescent="0.25">
      <c r="A128" s="9"/>
      <c r="B128" s="8" t="s">
        <v>121</v>
      </c>
      <c r="C128" s="100">
        <v>3931.68</v>
      </c>
      <c r="D128" s="100">
        <f>266.51+1691.68</f>
        <v>1958.19</v>
      </c>
      <c r="E128" s="100">
        <v>2600</v>
      </c>
    </row>
    <row r="129" spans="1:5" s="67" customFormat="1" ht="30" customHeight="1" x14ac:dyDescent="0.25">
      <c r="A129" s="54" t="s">
        <v>25</v>
      </c>
      <c r="B129" s="55" t="s">
        <v>122</v>
      </c>
      <c r="C129" s="105">
        <f t="shared" ref="C129" si="14">C130+C131+C132+C133</f>
        <v>53.09</v>
      </c>
      <c r="D129" s="105">
        <f>D130+D131+D132+D133</f>
        <v>1500</v>
      </c>
      <c r="E129" s="105">
        <f t="shared" ref="E129" si="15">E130+E131+E132+E133</f>
        <v>2000</v>
      </c>
    </row>
    <row r="130" spans="1:5" s="46" customFormat="1" ht="30" customHeight="1" x14ac:dyDescent="0.25">
      <c r="A130" s="44"/>
      <c r="B130" s="18" t="s">
        <v>123</v>
      </c>
      <c r="C130" s="100"/>
      <c r="D130" s="100"/>
      <c r="E130" s="100"/>
    </row>
    <row r="131" spans="1:5" ht="51" customHeight="1" x14ac:dyDescent="0.25">
      <c r="A131" s="9"/>
      <c r="B131" s="8" t="s">
        <v>124</v>
      </c>
      <c r="C131" s="100">
        <v>3.09</v>
      </c>
      <c r="D131" s="100"/>
      <c r="E131" s="100"/>
    </row>
    <row r="132" spans="1:5" ht="30" customHeight="1" x14ac:dyDescent="0.25">
      <c r="A132" s="9"/>
      <c r="B132" s="8" t="s">
        <v>125</v>
      </c>
      <c r="C132" s="100"/>
      <c r="D132" s="100">
        <v>1500</v>
      </c>
      <c r="E132" s="100">
        <v>2000</v>
      </c>
    </row>
    <row r="133" spans="1:5" ht="30" customHeight="1" x14ac:dyDescent="0.25">
      <c r="A133" s="9"/>
      <c r="B133" s="8" t="s">
        <v>126</v>
      </c>
      <c r="C133" s="100">
        <v>50</v>
      </c>
      <c r="D133" s="100"/>
      <c r="E133" s="100"/>
    </row>
    <row r="134" spans="1:5" s="68" customFormat="1" ht="30" customHeight="1" x14ac:dyDescent="0.25">
      <c r="A134" s="12" t="s">
        <v>27</v>
      </c>
      <c r="B134" s="22" t="s">
        <v>127</v>
      </c>
      <c r="C134" s="106">
        <f t="shared" ref="C134" si="16">C9-C29</f>
        <v>-311766.94000000006</v>
      </c>
      <c r="D134" s="106">
        <f t="shared" ref="D134:E134" si="17">D9-D29</f>
        <v>-214266.22999999998</v>
      </c>
      <c r="E134" s="106">
        <f t="shared" si="17"/>
        <v>-355233</v>
      </c>
    </row>
  </sheetData>
  <mergeCells count="12">
    <mergeCell ref="A26:A28"/>
    <mergeCell ref="B26:B28"/>
    <mergeCell ref="D26:D28"/>
    <mergeCell ref="E26:E28"/>
    <mergeCell ref="C26:C28"/>
    <mergeCell ref="G10:J10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4"/>
  <sheetViews>
    <sheetView topLeftCell="A13" workbookViewId="0">
      <selection activeCell="J13" sqref="J13"/>
    </sheetView>
  </sheetViews>
  <sheetFormatPr defaultRowHeight="15" x14ac:dyDescent="0.25"/>
  <cols>
    <col min="1" max="1" width="8.140625" style="38" customWidth="1"/>
    <col min="2" max="2" width="31.140625" style="45" customWidth="1"/>
    <col min="3" max="3" width="17.5703125" style="77" customWidth="1"/>
    <col min="4" max="4" width="17.5703125" style="27" customWidth="1"/>
    <col min="5" max="5" width="19.42578125" style="27" customWidth="1"/>
    <col min="6" max="16384" width="9.140625" style="6"/>
  </cols>
  <sheetData>
    <row r="1" spans="1:5" x14ac:dyDescent="0.25">
      <c r="A1" s="10"/>
      <c r="B1" s="13"/>
      <c r="C1" s="23"/>
      <c r="D1" s="23"/>
      <c r="E1" s="23"/>
    </row>
    <row r="2" spans="1:5" s="70" customFormat="1" x14ac:dyDescent="0.25">
      <c r="A2" s="64"/>
      <c r="B2" s="14" t="s">
        <v>0</v>
      </c>
      <c r="C2" s="96"/>
      <c r="D2" s="65"/>
      <c r="E2" s="65"/>
    </row>
    <row r="3" spans="1:5" s="47" customFormat="1" ht="15.75" x14ac:dyDescent="0.25">
      <c r="A3" s="1" t="s">
        <v>1</v>
      </c>
      <c r="B3" s="81" t="s">
        <v>178</v>
      </c>
      <c r="C3" s="25"/>
      <c r="D3" s="25"/>
      <c r="E3" s="25"/>
    </row>
    <row r="4" spans="1:5" s="70" customFormat="1" ht="15.75" x14ac:dyDescent="0.25">
      <c r="A4" s="66"/>
      <c r="B4" s="124" t="s">
        <v>180</v>
      </c>
      <c r="C4" s="124"/>
      <c r="D4" s="124"/>
      <c r="E4" s="124"/>
    </row>
    <row r="5" spans="1:5" ht="15.75" x14ac:dyDescent="0.25">
      <c r="A5" s="32"/>
      <c r="B5" s="30"/>
      <c r="C5" s="31"/>
      <c r="D5" s="31"/>
      <c r="E5" s="31"/>
    </row>
    <row r="6" spans="1:5" s="47" customFormat="1" ht="15" customHeight="1" x14ac:dyDescent="0.25">
      <c r="A6" s="125" t="s">
        <v>1</v>
      </c>
      <c r="B6" s="128" t="s">
        <v>2</v>
      </c>
      <c r="C6" s="131" t="s">
        <v>163</v>
      </c>
      <c r="D6" s="131" t="s">
        <v>164</v>
      </c>
      <c r="E6" s="131" t="s">
        <v>165</v>
      </c>
    </row>
    <row r="7" spans="1:5" s="47" customFormat="1" ht="15" customHeight="1" x14ac:dyDescent="0.25">
      <c r="A7" s="126"/>
      <c r="B7" s="129"/>
      <c r="C7" s="132"/>
      <c r="D7" s="132"/>
      <c r="E7" s="132"/>
    </row>
    <row r="8" spans="1:5" s="47" customFormat="1" ht="50.25" customHeight="1" x14ac:dyDescent="0.25">
      <c r="A8" s="127"/>
      <c r="B8" s="130"/>
      <c r="C8" s="133"/>
      <c r="D8" s="133"/>
      <c r="E8" s="133"/>
    </row>
    <row r="9" spans="1:5" s="47" customFormat="1" ht="30" customHeight="1" x14ac:dyDescent="0.25">
      <c r="A9" s="2" t="s">
        <v>3</v>
      </c>
      <c r="B9" s="15" t="s">
        <v>4</v>
      </c>
      <c r="C9" s="115">
        <f>C10+C11+C12+C13+C14+C15+C16+C17+C18+C19+C20+C21+C22+C23+C24+C25</f>
        <v>831976</v>
      </c>
      <c r="D9" s="115">
        <f>D10+D11+D12+D13+D14+D15+D16+D17+D18+D19+D20+D21+D22+D23+D24+D25</f>
        <v>673519.03999999992</v>
      </c>
      <c r="E9" s="108">
        <f>E10+E11+E12+E13+E14+E15+E16+E17+E18+E19+E20+E21+E22+E23+E24+E25</f>
        <v>706633.84</v>
      </c>
    </row>
    <row r="10" spans="1:5" ht="30" customHeight="1" x14ac:dyDescent="0.25">
      <c r="A10" s="35" t="s">
        <v>5</v>
      </c>
      <c r="B10" s="16" t="s">
        <v>6</v>
      </c>
      <c r="C10" s="116"/>
      <c r="D10" s="116"/>
      <c r="E10" s="100"/>
    </row>
    <row r="11" spans="1:5" ht="30" customHeight="1" x14ac:dyDescent="0.25">
      <c r="A11" s="37" t="s">
        <v>7</v>
      </c>
      <c r="B11" s="8" t="s">
        <v>8</v>
      </c>
      <c r="C11" s="116">
        <v>819576</v>
      </c>
      <c r="D11" s="116">
        <f>864293.85-200690.69</f>
        <v>663603.15999999992</v>
      </c>
      <c r="E11" s="100">
        <v>692633.84</v>
      </c>
    </row>
    <row r="12" spans="1:5" ht="30" customHeight="1" x14ac:dyDescent="0.25">
      <c r="A12" s="37" t="s">
        <v>9</v>
      </c>
      <c r="B12" s="8" t="s">
        <v>10</v>
      </c>
      <c r="C12" s="116">
        <v>3500</v>
      </c>
      <c r="D12" s="116">
        <v>4008.31</v>
      </c>
      <c r="E12" s="100">
        <v>5000</v>
      </c>
    </row>
    <row r="13" spans="1:5" ht="30" customHeight="1" x14ac:dyDescent="0.25">
      <c r="A13" s="35" t="s">
        <v>11</v>
      </c>
      <c r="B13" s="8" t="s">
        <v>12</v>
      </c>
      <c r="C13" s="116">
        <v>0</v>
      </c>
      <c r="D13" s="116"/>
      <c r="E13" s="100"/>
    </row>
    <row r="14" spans="1:5" ht="30" customHeight="1" x14ac:dyDescent="0.25">
      <c r="A14" s="37" t="s">
        <v>13</v>
      </c>
      <c r="B14" s="8" t="s">
        <v>14</v>
      </c>
      <c r="C14" s="116">
        <v>0</v>
      </c>
      <c r="D14" s="116"/>
      <c r="E14" s="100"/>
    </row>
    <row r="15" spans="1:5" ht="30" customHeight="1" x14ac:dyDescent="0.25">
      <c r="A15" s="37" t="s">
        <v>15</v>
      </c>
      <c r="B15" s="8" t="s">
        <v>16</v>
      </c>
      <c r="C15" s="116">
        <v>0</v>
      </c>
      <c r="D15" s="116"/>
      <c r="E15" s="100"/>
    </row>
    <row r="16" spans="1:5" ht="30" customHeight="1" x14ac:dyDescent="0.25">
      <c r="A16" s="35" t="s">
        <v>17</v>
      </c>
      <c r="B16" s="8" t="s">
        <v>18</v>
      </c>
      <c r="C16" s="116">
        <v>0</v>
      </c>
      <c r="D16" s="116"/>
      <c r="E16" s="100"/>
    </row>
    <row r="17" spans="1:5" ht="30" customHeight="1" x14ac:dyDescent="0.25">
      <c r="A17" s="37" t="s">
        <v>19</v>
      </c>
      <c r="B17" s="8" t="s">
        <v>20</v>
      </c>
      <c r="C17" s="116">
        <v>0</v>
      </c>
      <c r="D17" s="116"/>
      <c r="E17" s="100"/>
    </row>
    <row r="18" spans="1:5" ht="30" customHeight="1" x14ac:dyDescent="0.25">
      <c r="A18" s="37" t="s">
        <v>21</v>
      </c>
      <c r="B18" s="8" t="s">
        <v>22</v>
      </c>
      <c r="C18" s="116">
        <v>0</v>
      </c>
      <c r="D18" s="116"/>
      <c r="E18" s="100"/>
    </row>
    <row r="19" spans="1:5" ht="30" customHeight="1" x14ac:dyDescent="0.25">
      <c r="A19" s="35" t="s">
        <v>23</v>
      </c>
      <c r="B19" s="8" t="s">
        <v>24</v>
      </c>
      <c r="C19" s="116">
        <v>0</v>
      </c>
      <c r="D19" s="116"/>
      <c r="E19" s="100"/>
    </row>
    <row r="20" spans="1:5" ht="30" customHeight="1" x14ac:dyDescent="0.25">
      <c r="A20" s="37" t="s">
        <v>25</v>
      </c>
      <c r="B20" s="8" t="s">
        <v>186</v>
      </c>
      <c r="C20" s="116">
        <v>0</v>
      </c>
      <c r="D20" s="116"/>
      <c r="E20" s="100"/>
    </row>
    <row r="21" spans="1:5" ht="30" customHeight="1" x14ac:dyDescent="0.25">
      <c r="A21" s="37" t="s">
        <v>27</v>
      </c>
      <c r="B21" s="8" t="s">
        <v>28</v>
      </c>
      <c r="C21" s="116">
        <v>0</v>
      </c>
      <c r="D21" s="116"/>
      <c r="E21" s="100"/>
    </row>
    <row r="22" spans="1:5" ht="30" customHeight="1" x14ac:dyDescent="0.25">
      <c r="A22" s="35" t="s">
        <v>29</v>
      </c>
      <c r="B22" s="8" t="s">
        <v>30</v>
      </c>
      <c r="C22" s="116">
        <v>0</v>
      </c>
      <c r="D22" s="116"/>
      <c r="E22" s="100"/>
    </row>
    <row r="23" spans="1:5" ht="30" customHeight="1" x14ac:dyDescent="0.25">
      <c r="A23" s="37" t="s">
        <v>31</v>
      </c>
      <c r="B23" s="8" t="s">
        <v>32</v>
      </c>
      <c r="C23" s="116">
        <v>0</v>
      </c>
      <c r="D23" s="116"/>
      <c r="E23" s="100"/>
    </row>
    <row r="24" spans="1:5" ht="30" customHeight="1" x14ac:dyDescent="0.25">
      <c r="A24" s="37" t="s">
        <v>33</v>
      </c>
      <c r="B24" s="8" t="s">
        <v>34</v>
      </c>
      <c r="C24" s="116"/>
      <c r="D24" s="116"/>
      <c r="E24" s="100"/>
    </row>
    <row r="25" spans="1:5" s="78" customFormat="1" ht="30" customHeight="1" x14ac:dyDescent="0.25">
      <c r="A25" s="35" t="s">
        <v>35</v>
      </c>
      <c r="B25" s="8" t="s">
        <v>36</v>
      </c>
      <c r="C25" s="116">
        <f>10000-1100</f>
        <v>8900</v>
      </c>
      <c r="D25" s="116">
        <v>5907.57</v>
      </c>
      <c r="E25" s="100">
        <v>9000</v>
      </c>
    </row>
    <row r="26" spans="1:5" s="48" customFormat="1" ht="30" customHeight="1" x14ac:dyDescent="0.25">
      <c r="A26" s="125" t="s">
        <v>1</v>
      </c>
      <c r="B26" s="137" t="s">
        <v>37</v>
      </c>
      <c r="C26" s="131" t="s">
        <v>163</v>
      </c>
      <c r="D26" s="131" t="s">
        <v>164</v>
      </c>
      <c r="E26" s="131" t="s">
        <v>165</v>
      </c>
    </row>
    <row r="27" spans="1:5" s="48" customFormat="1" ht="25.5" customHeight="1" x14ac:dyDescent="0.25">
      <c r="A27" s="126"/>
      <c r="B27" s="138"/>
      <c r="C27" s="132"/>
      <c r="D27" s="132"/>
      <c r="E27" s="132"/>
    </row>
    <row r="28" spans="1:5" s="47" customFormat="1" ht="21" customHeight="1" x14ac:dyDescent="0.25">
      <c r="A28" s="127"/>
      <c r="B28" s="139"/>
      <c r="C28" s="133"/>
      <c r="D28" s="133"/>
      <c r="E28" s="133"/>
    </row>
    <row r="29" spans="1:5" s="47" customFormat="1" ht="30" customHeight="1" x14ac:dyDescent="0.25">
      <c r="A29" s="4" t="s">
        <v>38</v>
      </c>
      <c r="B29" s="17" t="s">
        <v>39</v>
      </c>
      <c r="C29" s="109">
        <f>C31+C48+C99+C101+C105+C109+C126+C129+C107</f>
        <v>587856.07000000007</v>
      </c>
      <c r="D29" s="109">
        <f>D31+D48+D99+D101+D105+D109+D126+D129+D107</f>
        <v>516308.23999999993</v>
      </c>
      <c r="E29" s="109">
        <f t="shared" ref="E29" si="0">E31+E48+E99+E101+E105+E109+E126+E129+E107</f>
        <v>671228</v>
      </c>
    </row>
    <row r="30" spans="1:5" ht="30" customHeight="1" x14ac:dyDescent="0.25">
      <c r="A30" s="39"/>
      <c r="B30" s="16"/>
      <c r="C30" s="100"/>
      <c r="D30" s="100"/>
      <c r="E30" s="100"/>
    </row>
    <row r="31" spans="1:5" s="52" customFormat="1" ht="30" customHeight="1" x14ac:dyDescent="0.25">
      <c r="A31" s="49" t="s">
        <v>5</v>
      </c>
      <c r="B31" s="50" t="s">
        <v>40</v>
      </c>
      <c r="C31" s="104">
        <f>C32+C33+C34+C35+C36+C37+C38+C39+C40+C41+C42+C43+C44+C45+C46+C47</f>
        <v>41770.089999999997</v>
      </c>
      <c r="D31" s="104">
        <f>D32+D33+D34+D35+D36+D37+D38+D39+D40+D41+D42+D43+D44+D45+D46+D47</f>
        <v>27689.870000000003</v>
      </c>
      <c r="E31" s="104">
        <f t="shared" ref="E31" si="1">E32+E33+E34+E35+E36+E37+E38+E39+E40+E41+E42+E43+E44+E45+E46+E47</f>
        <v>45270</v>
      </c>
    </row>
    <row r="32" spans="1:5" s="43" customFormat="1" ht="30" customHeight="1" x14ac:dyDescent="0.25">
      <c r="A32" s="42"/>
      <c r="B32" s="18" t="s">
        <v>41</v>
      </c>
      <c r="C32" s="100">
        <v>100</v>
      </c>
      <c r="D32" s="100">
        <v>1790.76</v>
      </c>
      <c r="E32" s="100">
        <v>2500</v>
      </c>
    </row>
    <row r="33" spans="1:5" s="43" customFormat="1" ht="30" customHeight="1" x14ac:dyDescent="0.25">
      <c r="A33" s="42"/>
      <c r="B33" s="18" t="s">
        <v>42</v>
      </c>
      <c r="C33" s="100">
        <v>1000</v>
      </c>
      <c r="D33" s="100">
        <f>271+443.31</f>
        <v>714.31</v>
      </c>
      <c r="E33" s="100">
        <v>1000</v>
      </c>
    </row>
    <row r="34" spans="1:5" ht="30" customHeight="1" x14ac:dyDescent="0.25">
      <c r="A34" s="9" t="s">
        <v>1</v>
      </c>
      <c r="B34" s="8" t="s">
        <v>43</v>
      </c>
      <c r="C34" s="100"/>
      <c r="D34" s="100">
        <v>2.87</v>
      </c>
      <c r="E34" s="100">
        <v>20</v>
      </c>
    </row>
    <row r="35" spans="1:5" ht="30" customHeight="1" x14ac:dyDescent="0.25">
      <c r="A35" s="9"/>
      <c r="B35" s="8" t="s">
        <v>44</v>
      </c>
      <c r="C35" s="100"/>
      <c r="D35" s="100"/>
      <c r="E35" s="100">
        <v>2000</v>
      </c>
    </row>
    <row r="36" spans="1:5" ht="30" customHeight="1" x14ac:dyDescent="0.25">
      <c r="A36" s="9"/>
      <c r="B36" s="8" t="s">
        <v>45</v>
      </c>
      <c r="C36" s="100">
        <v>500</v>
      </c>
      <c r="D36" s="100">
        <v>31.08</v>
      </c>
      <c r="E36" s="100">
        <v>50</v>
      </c>
    </row>
    <row r="37" spans="1:5" ht="30" customHeight="1" x14ac:dyDescent="0.25">
      <c r="A37" s="9" t="s">
        <v>1</v>
      </c>
      <c r="B37" s="8" t="s">
        <v>46</v>
      </c>
      <c r="C37" s="100"/>
      <c r="D37" s="100"/>
      <c r="E37" s="100">
        <v>0</v>
      </c>
    </row>
    <row r="38" spans="1:5" ht="30" customHeight="1" x14ac:dyDescent="0.25">
      <c r="A38" s="9"/>
      <c r="B38" s="8" t="s">
        <v>47</v>
      </c>
      <c r="C38" s="100"/>
      <c r="D38" s="100">
        <v>572.70000000000005</v>
      </c>
      <c r="E38" s="100">
        <v>1000</v>
      </c>
    </row>
    <row r="39" spans="1:5" ht="30" customHeight="1" x14ac:dyDescent="0.25">
      <c r="A39" s="9"/>
      <c r="B39" s="8" t="s">
        <v>48</v>
      </c>
      <c r="C39" s="100">
        <f>13000</f>
        <v>13000</v>
      </c>
      <c r="D39" s="100">
        <v>2147.29</v>
      </c>
      <c r="E39" s="100">
        <v>3000</v>
      </c>
    </row>
    <row r="40" spans="1:5" ht="30" customHeight="1" x14ac:dyDescent="0.25">
      <c r="A40" s="9"/>
      <c r="B40" s="8" t="s">
        <v>49</v>
      </c>
      <c r="C40" s="100"/>
      <c r="D40" s="100">
        <v>3857.98</v>
      </c>
      <c r="E40" s="100">
        <v>5500</v>
      </c>
    </row>
    <row r="41" spans="1:5" ht="30" customHeight="1" x14ac:dyDescent="0.25">
      <c r="A41" s="9"/>
      <c r="B41" s="8" t="s">
        <v>133</v>
      </c>
      <c r="C41" s="100"/>
      <c r="D41" s="100"/>
      <c r="E41" s="100">
        <v>0</v>
      </c>
    </row>
    <row r="42" spans="1:5" ht="30" customHeight="1" x14ac:dyDescent="0.25">
      <c r="A42" s="9"/>
      <c r="B42" s="8" t="s">
        <v>139</v>
      </c>
      <c r="C42" s="100"/>
      <c r="D42" s="100"/>
      <c r="E42" s="100">
        <v>0</v>
      </c>
    </row>
    <row r="43" spans="1:5" ht="30" customHeight="1" x14ac:dyDescent="0.25">
      <c r="A43" s="9"/>
      <c r="B43" s="8" t="s">
        <v>50</v>
      </c>
      <c r="C43" s="100"/>
      <c r="D43" s="100">
        <v>136.93</v>
      </c>
      <c r="E43" s="100">
        <v>200</v>
      </c>
    </row>
    <row r="44" spans="1:5" ht="30" customHeight="1" x14ac:dyDescent="0.25">
      <c r="A44" s="9"/>
      <c r="B44" s="8" t="s">
        <v>51</v>
      </c>
      <c r="C44" s="100"/>
      <c r="D44" s="100"/>
      <c r="E44" s="100">
        <v>0</v>
      </c>
    </row>
    <row r="45" spans="1:5" ht="30" customHeight="1" x14ac:dyDescent="0.25">
      <c r="A45" s="9"/>
      <c r="B45" s="8" t="s">
        <v>134</v>
      </c>
      <c r="C45" s="100"/>
      <c r="D45" s="100"/>
      <c r="E45" s="100">
        <v>0</v>
      </c>
    </row>
    <row r="46" spans="1:5" ht="30" customHeight="1" x14ac:dyDescent="0.25">
      <c r="A46" s="9"/>
      <c r="B46" s="8"/>
      <c r="C46" s="100"/>
      <c r="D46" s="100"/>
      <c r="E46" s="100">
        <v>0</v>
      </c>
    </row>
    <row r="47" spans="1:5" ht="30" customHeight="1" x14ac:dyDescent="0.25">
      <c r="A47" s="9"/>
      <c r="B47" s="8" t="s">
        <v>52</v>
      </c>
      <c r="C47" s="100">
        <f>28000-829.91</f>
        <v>27170.09</v>
      </c>
      <c r="D47" s="100">
        <v>18435.95</v>
      </c>
      <c r="E47" s="100">
        <v>30000</v>
      </c>
    </row>
    <row r="48" spans="1:5" s="52" customFormat="1" ht="30" customHeight="1" x14ac:dyDescent="0.25">
      <c r="A48" s="49" t="s">
        <v>7</v>
      </c>
      <c r="B48" s="50" t="s">
        <v>53</v>
      </c>
      <c r="C48" s="104">
        <f>C49+C50+C51+C52+C53+C54+C55+C56+C57+C58+C59+C60+C61+C62+C63+C64+C65+C66+C67+C68+C69+C70+C71+C72+C73+C75+C76+C77+C78+C79+C80+C81+C82+C83+C84+C85+C86+C87+C88+C89+C90+C91+C92+C93+C94+C95+C96+C97+C98+C74</f>
        <v>299440</v>
      </c>
      <c r="D48" s="104">
        <f>D49+D50+D51+D52+D53+D54+D55+D56+D57+D58+D59+D60+D61+D62+D63+D64+D65+D66+D67+D68+D69+D70+D71+D72+D73+D75+D76+D77+D78+D79+D80+D81+D82+D83+D84+D85+D86+D87+D88+D89+D90+D91+D92+D93+D94+D95+D96+D97+D98+D74</f>
        <v>271901.90999999997</v>
      </c>
      <c r="E48" s="104">
        <f t="shared" ref="E48" si="2">E49+E50+E51+E52+E53+E54+E55+E56+E57+E58+E59+E60+E61+E62+E63+E64+E65+E66+E67+E68+E69+E70+E71+E72+E73+E75+E76+E77+E78+E79+E80+E81+E82+E83+E84+E85+E86+E87+E88+E89+E90+E91+E92+E93+E94+E95+E96+E97+E98+E74</f>
        <v>233160</v>
      </c>
    </row>
    <row r="49" spans="1:5" ht="30" customHeight="1" x14ac:dyDescent="0.25">
      <c r="A49" s="9"/>
      <c r="B49" s="8" t="s">
        <v>54</v>
      </c>
      <c r="C49" s="100">
        <v>800</v>
      </c>
      <c r="D49" s="100">
        <v>287.27999999999997</v>
      </c>
      <c r="E49" s="100">
        <v>400</v>
      </c>
    </row>
    <row r="50" spans="1:5" ht="30" customHeight="1" x14ac:dyDescent="0.25">
      <c r="A50" s="9"/>
      <c r="B50" s="8" t="s">
        <v>55</v>
      </c>
      <c r="C50" s="100"/>
      <c r="D50" s="100"/>
      <c r="E50" s="100">
        <v>0</v>
      </c>
    </row>
    <row r="51" spans="1:5" ht="30" customHeight="1" x14ac:dyDescent="0.25">
      <c r="A51" s="9"/>
      <c r="B51" s="8" t="s">
        <v>56</v>
      </c>
      <c r="C51" s="100"/>
      <c r="D51" s="100">
        <v>43</v>
      </c>
      <c r="E51" s="100">
        <v>60</v>
      </c>
    </row>
    <row r="52" spans="1:5" ht="30" customHeight="1" x14ac:dyDescent="0.25">
      <c r="A52" s="9"/>
      <c r="B52" s="8" t="s">
        <v>57</v>
      </c>
      <c r="C52" s="100">
        <f>900</f>
        <v>900</v>
      </c>
      <c r="D52" s="100">
        <v>280</v>
      </c>
      <c r="E52" s="100">
        <v>400</v>
      </c>
    </row>
    <row r="53" spans="1:5" ht="30" customHeight="1" x14ac:dyDescent="0.25">
      <c r="A53" s="9"/>
      <c r="B53" s="8" t="s">
        <v>58</v>
      </c>
      <c r="C53" s="100"/>
      <c r="D53" s="100"/>
      <c r="E53" s="100">
        <v>0</v>
      </c>
    </row>
    <row r="54" spans="1:5" ht="30" customHeight="1" x14ac:dyDescent="0.25">
      <c r="A54" s="9"/>
      <c r="B54" s="8" t="s">
        <v>59</v>
      </c>
      <c r="C54" s="100">
        <v>300</v>
      </c>
      <c r="D54" s="100">
        <v>127.42</v>
      </c>
      <c r="E54" s="100">
        <v>200</v>
      </c>
    </row>
    <row r="55" spans="1:5" ht="30" customHeight="1" x14ac:dyDescent="0.25">
      <c r="A55" s="9"/>
      <c r="B55" s="19" t="s">
        <v>60</v>
      </c>
      <c r="C55" s="100">
        <v>17000</v>
      </c>
      <c r="D55" s="100">
        <v>22415.54</v>
      </c>
      <c r="E55" s="100">
        <v>31000</v>
      </c>
    </row>
    <row r="56" spans="1:5" ht="30" customHeight="1" x14ac:dyDescent="0.25">
      <c r="A56" s="9"/>
      <c r="B56" s="19" t="s">
        <v>61</v>
      </c>
      <c r="C56" s="100"/>
      <c r="D56" s="100"/>
      <c r="E56" s="100">
        <v>0</v>
      </c>
    </row>
    <row r="57" spans="1:5" ht="30" customHeight="1" x14ac:dyDescent="0.25">
      <c r="A57" s="9"/>
      <c r="B57" s="8" t="s">
        <v>62</v>
      </c>
      <c r="C57" s="100">
        <v>200</v>
      </c>
      <c r="D57" s="100">
        <v>102</v>
      </c>
      <c r="E57" s="100">
        <v>200</v>
      </c>
    </row>
    <row r="58" spans="1:5" ht="30" customHeight="1" x14ac:dyDescent="0.25">
      <c r="A58" s="9"/>
      <c r="B58" s="8" t="s">
        <v>135</v>
      </c>
      <c r="C58" s="100"/>
      <c r="D58" s="100"/>
      <c r="E58" s="100">
        <v>0</v>
      </c>
    </row>
    <row r="59" spans="1:5" ht="30" customHeight="1" x14ac:dyDescent="0.25">
      <c r="A59" s="9"/>
      <c r="B59" s="8"/>
      <c r="C59" s="100"/>
      <c r="D59" s="100"/>
      <c r="E59" s="100">
        <v>0</v>
      </c>
    </row>
    <row r="60" spans="1:5" ht="30" customHeight="1" x14ac:dyDescent="0.25">
      <c r="A60" s="9"/>
      <c r="B60" s="8" t="s">
        <v>63</v>
      </c>
      <c r="C60" s="100">
        <v>100</v>
      </c>
      <c r="D60" s="100">
        <v>139.37</v>
      </c>
      <c r="E60" s="100">
        <v>200</v>
      </c>
    </row>
    <row r="61" spans="1:5" ht="30" customHeight="1" x14ac:dyDescent="0.25">
      <c r="A61" s="9"/>
      <c r="B61" s="8" t="s">
        <v>64</v>
      </c>
      <c r="C61" s="100"/>
      <c r="D61" s="100"/>
      <c r="E61" s="100">
        <v>0</v>
      </c>
    </row>
    <row r="62" spans="1:5" ht="30" customHeight="1" x14ac:dyDescent="0.25">
      <c r="A62" s="9"/>
      <c r="B62" s="8" t="s">
        <v>65</v>
      </c>
      <c r="C62" s="100"/>
      <c r="D62" s="100"/>
      <c r="E62" s="100">
        <v>0</v>
      </c>
    </row>
    <row r="63" spans="1:5" ht="30" customHeight="1" x14ac:dyDescent="0.25">
      <c r="A63" s="9"/>
      <c r="B63" s="8" t="s">
        <v>136</v>
      </c>
      <c r="C63" s="100"/>
      <c r="D63" s="100"/>
      <c r="E63" s="100">
        <v>0</v>
      </c>
    </row>
    <row r="64" spans="1:5" ht="30" customHeight="1" x14ac:dyDescent="0.25">
      <c r="A64" s="9"/>
      <c r="B64" s="8"/>
      <c r="C64" s="100"/>
      <c r="D64" s="100"/>
      <c r="E64" s="100">
        <v>0</v>
      </c>
    </row>
    <row r="65" spans="1:5" ht="30" customHeight="1" x14ac:dyDescent="0.25">
      <c r="A65" s="9"/>
      <c r="B65" s="8" t="s">
        <v>66</v>
      </c>
      <c r="C65" s="100">
        <v>1000</v>
      </c>
      <c r="D65" s="100">
        <v>1720.83</v>
      </c>
      <c r="E65" s="100">
        <v>2500</v>
      </c>
    </row>
    <row r="66" spans="1:5" ht="30" customHeight="1" x14ac:dyDescent="0.25">
      <c r="A66" s="9"/>
      <c r="B66" s="8" t="s">
        <v>67</v>
      </c>
      <c r="C66" s="100">
        <f>20</f>
        <v>20</v>
      </c>
      <c r="D66" s="100"/>
      <c r="E66" s="100">
        <v>0</v>
      </c>
    </row>
    <row r="67" spans="1:5" ht="30" customHeight="1" x14ac:dyDescent="0.25">
      <c r="A67" s="9"/>
      <c r="B67" s="8" t="s">
        <v>68</v>
      </c>
      <c r="C67" s="100"/>
      <c r="D67" s="100"/>
      <c r="E67" s="100">
        <v>0</v>
      </c>
    </row>
    <row r="68" spans="1:5" ht="30" customHeight="1" x14ac:dyDescent="0.25">
      <c r="A68" s="9"/>
      <c r="B68" s="8" t="s">
        <v>137</v>
      </c>
      <c r="C68" s="100"/>
      <c r="D68" s="100"/>
      <c r="E68" s="100">
        <v>0</v>
      </c>
    </row>
    <row r="69" spans="1:5" ht="30" customHeight="1" x14ac:dyDescent="0.25">
      <c r="A69" s="9"/>
      <c r="B69" s="8" t="s">
        <v>138</v>
      </c>
      <c r="C69" s="100"/>
      <c r="D69" s="100"/>
      <c r="E69" s="100">
        <v>0</v>
      </c>
    </row>
    <row r="70" spans="1:5" ht="30" customHeight="1" x14ac:dyDescent="0.25">
      <c r="A70" s="9"/>
      <c r="B70" s="8" t="s">
        <v>69</v>
      </c>
      <c r="C70" s="100"/>
      <c r="D70" s="100"/>
      <c r="E70" s="100">
        <v>10000</v>
      </c>
    </row>
    <row r="71" spans="1:5" ht="30" customHeight="1" x14ac:dyDescent="0.25">
      <c r="A71" s="9"/>
      <c r="B71" s="8" t="s">
        <v>70</v>
      </c>
      <c r="C71" s="100"/>
      <c r="D71" s="100"/>
      <c r="E71" s="100">
        <v>0</v>
      </c>
    </row>
    <row r="72" spans="1:5" ht="30" customHeight="1" x14ac:dyDescent="0.25">
      <c r="A72" s="9"/>
      <c r="B72" s="8" t="s">
        <v>71</v>
      </c>
      <c r="C72" s="100"/>
      <c r="D72" s="100"/>
      <c r="E72" s="100">
        <v>0</v>
      </c>
    </row>
    <row r="73" spans="1:5" ht="30" customHeight="1" x14ac:dyDescent="0.25">
      <c r="A73" s="9"/>
      <c r="B73" s="8" t="s">
        <v>72</v>
      </c>
      <c r="C73" s="100"/>
      <c r="D73" s="100"/>
      <c r="E73" s="100">
        <v>0</v>
      </c>
    </row>
    <row r="74" spans="1:5" ht="30" customHeight="1" x14ac:dyDescent="0.25">
      <c r="A74" s="9"/>
      <c r="B74" s="8" t="s">
        <v>73</v>
      </c>
      <c r="C74" s="100">
        <v>100</v>
      </c>
      <c r="D74" s="100"/>
      <c r="E74" s="100">
        <v>0</v>
      </c>
    </row>
    <row r="75" spans="1:5" ht="30" customHeight="1" x14ac:dyDescent="0.25">
      <c r="A75" s="9"/>
      <c r="B75" s="8" t="s">
        <v>74</v>
      </c>
      <c r="C75" s="100"/>
      <c r="D75" s="100"/>
      <c r="E75" s="100">
        <v>0</v>
      </c>
    </row>
    <row r="76" spans="1:5" ht="30" customHeight="1" x14ac:dyDescent="0.25">
      <c r="A76" s="9"/>
      <c r="B76" s="8" t="s">
        <v>75</v>
      </c>
      <c r="C76" s="100"/>
      <c r="D76" s="100"/>
      <c r="E76" s="100">
        <v>0</v>
      </c>
    </row>
    <row r="77" spans="1:5" ht="30" customHeight="1" x14ac:dyDescent="0.25">
      <c r="A77" s="9"/>
      <c r="B77" s="8" t="s">
        <v>76</v>
      </c>
      <c r="C77" s="100"/>
      <c r="D77" s="100"/>
      <c r="E77" s="100">
        <v>0</v>
      </c>
    </row>
    <row r="78" spans="1:5" ht="30" customHeight="1" x14ac:dyDescent="0.25">
      <c r="A78" s="9"/>
      <c r="B78" s="8" t="s">
        <v>77</v>
      </c>
      <c r="C78" s="100"/>
      <c r="D78" s="100"/>
      <c r="E78" s="100">
        <v>0</v>
      </c>
    </row>
    <row r="79" spans="1:5" ht="36.75" customHeight="1" x14ac:dyDescent="0.25">
      <c r="A79" s="9"/>
      <c r="B79" s="8" t="s">
        <v>78</v>
      </c>
      <c r="C79" s="100"/>
      <c r="D79" s="100"/>
      <c r="E79" s="100">
        <v>0</v>
      </c>
    </row>
    <row r="80" spans="1:5" ht="30" customHeight="1" x14ac:dyDescent="0.25">
      <c r="A80" s="9"/>
      <c r="B80" s="8" t="s">
        <v>79</v>
      </c>
      <c r="C80" s="100"/>
      <c r="D80" s="100"/>
      <c r="E80" s="100">
        <v>0</v>
      </c>
    </row>
    <row r="81" spans="1:6" ht="30" customHeight="1" x14ac:dyDescent="0.25">
      <c r="A81" s="9"/>
      <c r="B81" s="8" t="s">
        <v>80</v>
      </c>
      <c r="C81" s="100">
        <f>38000</f>
        <v>38000</v>
      </c>
      <c r="D81" s="100">
        <v>54686.04</v>
      </c>
      <c r="E81" s="100">
        <v>45000</v>
      </c>
    </row>
    <row r="82" spans="1:6" ht="30" customHeight="1" x14ac:dyDescent="0.25">
      <c r="A82" s="9"/>
      <c r="B82" s="8" t="s">
        <v>81</v>
      </c>
      <c r="C82" s="100">
        <f>9000</f>
        <v>9000</v>
      </c>
      <c r="D82" s="100"/>
      <c r="E82" s="100">
        <v>5000</v>
      </c>
      <c r="F82" s="83"/>
    </row>
    <row r="83" spans="1:6" ht="30" customHeight="1" x14ac:dyDescent="0.25">
      <c r="A83" s="9"/>
      <c r="B83" s="8" t="s">
        <v>82</v>
      </c>
      <c r="C83" s="100"/>
      <c r="D83" s="100">
        <v>8324.02</v>
      </c>
      <c r="E83" s="100">
        <v>0</v>
      </c>
      <c r="F83" s="83"/>
    </row>
    <row r="84" spans="1:6" ht="30" customHeight="1" x14ac:dyDescent="0.25">
      <c r="A84" s="9"/>
      <c r="B84" s="8" t="s">
        <v>83</v>
      </c>
      <c r="C84" s="100">
        <v>120000</v>
      </c>
      <c r="D84" s="100">
        <v>102455.99</v>
      </c>
      <c r="E84" s="100">
        <v>0</v>
      </c>
      <c r="F84" s="83"/>
    </row>
    <row r="85" spans="1:6" ht="30" customHeight="1" x14ac:dyDescent="0.25">
      <c r="A85" s="9"/>
      <c r="B85" s="8" t="s">
        <v>84</v>
      </c>
      <c r="C85" s="100"/>
      <c r="D85" s="100"/>
      <c r="E85" s="100">
        <v>0</v>
      </c>
      <c r="F85" s="83"/>
    </row>
    <row r="86" spans="1:6" ht="30" customHeight="1" x14ac:dyDescent="0.25">
      <c r="A86" s="9"/>
      <c r="B86" s="8" t="s">
        <v>85</v>
      </c>
      <c r="C86" s="100">
        <v>20000</v>
      </c>
      <c r="D86" s="100">
        <v>8542.18</v>
      </c>
      <c r="E86" s="100">
        <v>34000</v>
      </c>
      <c r="F86" s="83"/>
    </row>
    <row r="87" spans="1:6" ht="30" customHeight="1" x14ac:dyDescent="0.25">
      <c r="A87" s="9"/>
      <c r="B87" s="8" t="s">
        <v>131</v>
      </c>
      <c r="C87" s="100"/>
      <c r="D87" s="100"/>
      <c r="E87" s="100">
        <v>0</v>
      </c>
      <c r="F87" s="83"/>
    </row>
    <row r="88" spans="1:6" ht="30" customHeight="1" x14ac:dyDescent="0.25">
      <c r="A88" s="9"/>
      <c r="B88" s="8" t="s">
        <v>86</v>
      </c>
      <c r="C88" s="100"/>
      <c r="D88" s="100">
        <v>93.68</v>
      </c>
      <c r="E88" s="100">
        <v>200</v>
      </c>
      <c r="F88" s="83"/>
    </row>
    <row r="89" spans="1:6" ht="30" customHeight="1" x14ac:dyDescent="0.25">
      <c r="A89" s="9"/>
      <c r="B89" s="8" t="s">
        <v>158</v>
      </c>
      <c r="C89" s="100"/>
      <c r="D89" s="100"/>
      <c r="E89" s="100">
        <v>0</v>
      </c>
      <c r="F89" s="83"/>
    </row>
    <row r="90" spans="1:6" ht="30" customHeight="1" x14ac:dyDescent="0.25">
      <c r="A90" s="9"/>
      <c r="B90" s="8" t="s">
        <v>159</v>
      </c>
      <c r="C90" s="100"/>
      <c r="D90" s="100"/>
      <c r="E90" s="100">
        <v>0</v>
      </c>
      <c r="F90" s="83"/>
    </row>
    <row r="91" spans="1:6" ht="30" customHeight="1" x14ac:dyDescent="0.25">
      <c r="A91" s="9"/>
      <c r="B91" s="8" t="s">
        <v>89</v>
      </c>
      <c r="C91" s="100">
        <v>20</v>
      </c>
      <c r="D91" s="100"/>
      <c r="E91" s="100">
        <v>0</v>
      </c>
    </row>
    <row r="92" spans="1:6" ht="30" customHeight="1" x14ac:dyDescent="0.25">
      <c r="A92" s="9"/>
      <c r="B92" s="8" t="s">
        <v>90</v>
      </c>
      <c r="C92" s="100"/>
      <c r="D92" s="100"/>
      <c r="E92" s="100">
        <v>0</v>
      </c>
    </row>
    <row r="93" spans="1:6" ht="30" customHeight="1" x14ac:dyDescent="0.25">
      <c r="A93" s="9"/>
      <c r="B93" s="8" t="s">
        <v>156</v>
      </c>
      <c r="C93" s="100">
        <f>82000</f>
        <v>82000</v>
      </c>
      <c r="D93" s="100">
        <v>64847.27</v>
      </c>
      <c r="E93" s="100">
        <v>88000</v>
      </c>
    </row>
    <row r="94" spans="1:6" ht="30" customHeight="1" x14ac:dyDescent="0.25">
      <c r="A94" s="9"/>
      <c r="B94" s="8" t="s">
        <v>157</v>
      </c>
      <c r="C94" s="100">
        <v>10000</v>
      </c>
      <c r="D94" s="100">
        <v>7837.29</v>
      </c>
      <c r="E94" s="100">
        <v>16000</v>
      </c>
    </row>
    <row r="95" spans="1:6" ht="30" customHeight="1" x14ac:dyDescent="0.25">
      <c r="A95" s="9"/>
      <c r="B95" s="8" t="s">
        <v>91</v>
      </c>
      <c r="C95" s="100"/>
      <c r="D95" s="100"/>
      <c r="E95" s="100">
        <v>0</v>
      </c>
    </row>
    <row r="96" spans="1:6" ht="30" customHeight="1" x14ac:dyDescent="0.25">
      <c r="A96" s="9"/>
      <c r="B96" s="8" t="s">
        <v>92</v>
      </c>
      <c r="C96" s="100"/>
      <c r="D96" s="100"/>
      <c r="E96" s="100">
        <v>0</v>
      </c>
    </row>
    <row r="97" spans="1:5" ht="30" customHeight="1" x14ac:dyDescent="0.25">
      <c r="A97" s="9"/>
      <c r="B97" s="8" t="s">
        <v>93</v>
      </c>
      <c r="C97" s="100"/>
      <c r="D97" s="100"/>
      <c r="E97" s="100">
        <v>0</v>
      </c>
    </row>
    <row r="98" spans="1:5" ht="30" customHeight="1" x14ac:dyDescent="0.25">
      <c r="A98" s="9"/>
      <c r="B98" s="8" t="s">
        <v>132</v>
      </c>
      <c r="C98" s="100"/>
      <c r="D98" s="100"/>
      <c r="E98" s="100">
        <v>0</v>
      </c>
    </row>
    <row r="99" spans="1:5" s="52" customFormat="1" ht="30" customHeight="1" x14ac:dyDescent="0.25">
      <c r="A99" s="49" t="s">
        <v>9</v>
      </c>
      <c r="B99" s="50" t="s">
        <v>94</v>
      </c>
      <c r="C99" s="104">
        <f>C100</f>
        <v>165317.41</v>
      </c>
      <c r="D99" s="104">
        <f>D100</f>
        <v>151658.62</v>
      </c>
      <c r="E99" s="104">
        <f t="shared" ref="E99" si="3">E100</f>
        <v>300000</v>
      </c>
    </row>
    <row r="100" spans="1:5" ht="30" customHeight="1" x14ac:dyDescent="0.25">
      <c r="A100" s="9" t="s">
        <v>1</v>
      </c>
      <c r="B100" s="8" t="s">
        <v>95</v>
      </c>
      <c r="C100" s="100">
        <v>165317.41</v>
      </c>
      <c r="D100" s="100">
        <f>95979.55+38361.15+17317.92</f>
        <v>151658.62</v>
      </c>
      <c r="E100" s="100">
        <v>300000</v>
      </c>
    </row>
    <row r="101" spans="1:5" s="52" customFormat="1" ht="30" customHeight="1" x14ac:dyDescent="0.25">
      <c r="A101" s="49" t="s">
        <v>11</v>
      </c>
      <c r="B101" s="50" t="s">
        <v>96</v>
      </c>
      <c r="C101" s="104">
        <f>C102+C103+C104</f>
        <v>47761.9</v>
      </c>
      <c r="D101" s="104">
        <f>D102+D103+D104</f>
        <v>31346.74</v>
      </c>
      <c r="E101" s="104">
        <f t="shared" ref="E101" si="4">E102+E103+E104</f>
        <v>42000</v>
      </c>
    </row>
    <row r="102" spans="1:5" s="78" customFormat="1" ht="30" customHeight="1" x14ac:dyDescent="0.25">
      <c r="A102" s="9"/>
      <c r="B102" s="8" t="s">
        <v>97</v>
      </c>
      <c r="C102" s="100"/>
      <c r="D102" s="100"/>
      <c r="E102" s="100">
        <v>0</v>
      </c>
    </row>
    <row r="103" spans="1:5" s="78" customFormat="1" ht="30" customHeight="1" x14ac:dyDescent="0.25">
      <c r="A103" s="9"/>
      <c r="B103" s="8" t="s">
        <v>98</v>
      </c>
      <c r="C103" s="100">
        <f>42000-1400</f>
        <v>40600</v>
      </c>
      <c r="D103" s="100">
        <f>15388.65+10832.44</f>
        <v>26221.09</v>
      </c>
      <c r="E103" s="100">
        <v>35000</v>
      </c>
    </row>
    <row r="104" spans="1:5" s="78" customFormat="1" ht="30" customHeight="1" x14ac:dyDescent="0.25">
      <c r="A104" s="9"/>
      <c r="B104" s="8" t="s">
        <v>99</v>
      </c>
      <c r="C104" s="100">
        <f>7500-338.1</f>
        <v>7161.9</v>
      </c>
      <c r="D104" s="100">
        <f>31346.74-26221.09</f>
        <v>5125.6500000000015</v>
      </c>
      <c r="E104" s="100">
        <v>7000</v>
      </c>
    </row>
    <row r="105" spans="1:5" s="52" customFormat="1" ht="30" customHeight="1" x14ac:dyDescent="0.25">
      <c r="A105" s="49" t="s">
        <v>15</v>
      </c>
      <c r="B105" s="50" t="s">
        <v>100</v>
      </c>
      <c r="C105" s="104">
        <f>C106</f>
        <v>0</v>
      </c>
      <c r="D105" s="104">
        <f>D106</f>
        <v>0</v>
      </c>
      <c r="E105" s="104">
        <f t="shared" ref="E105" si="5">E106</f>
        <v>0</v>
      </c>
    </row>
    <row r="106" spans="1:5" ht="30" customHeight="1" x14ac:dyDescent="0.25">
      <c r="A106" s="39"/>
      <c r="B106" s="16" t="s">
        <v>101</v>
      </c>
      <c r="C106" s="100">
        <v>0</v>
      </c>
      <c r="D106" s="100">
        <v>0</v>
      </c>
      <c r="E106" s="100"/>
    </row>
    <row r="107" spans="1:5" s="52" customFormat="1" ht="30" customHeight="1" x14ac:dyDescent="0.25">
      <c r="A107" s="49" t="s">
        <v>19</v>
      </c>
      <c r="B107" s="50" t="s">
        <v>148</v>
      </c>
      <c r="C107" s="104">
        <f>C108</f>
        <v>0</v>
      </c>
      <c r="D107" s="104">
        <f>D108</f>
        <v>0</v>
      </c>
      <c r="E107" s="104">
        <f t="shared" ref="E107" si="6">E108</f>
        <v>0</v>
      </c>
    </row>
    <row r="108" spans="1:5" ht="30" customHeight="1" x14ac:dyDescent="0.25">
      <c r="A108" s="39"/>
      <c r="B108" s="16" t="s">
        <v>148</v>
      </c>
      <c r="C108" s="100"/>
      <c r="D108" s="100"/>
      <c r="E108" s="100"/>
    </row>
    <row r="109" spans="1:5" s="52" customFormat="1" ht="30" customHeight="1" x14ac:dyDescent="0.25">
      <c r="A109" s="49" t="s">
        <v>21</v>
      </c>
      <c r="B109" s="50" t="s">
        <v>102</v>
      </c>
      <c r="C109" s="104">
        <f>C110+C111+C112+C113+C114+C115+C116+C117+C118+C119+C120+C121+C122+C123+C124+C125</f>
        <v>31177.66</v>
      </c>
      <c r="D109" s="104">
        <f>D110+D111+D112+D113+D114+D115+D116+D117+D118+D119+D120+D121+D122+D123+D124+D125</f>
        <v>33127.93</v>
      </c>
      <c r="E109" s="104">
        <f t="shared" ref="E109" si="7">E110+E111+E112+E113+E114+E115+E116+E117+E118+E119+E120+E121+E122+E123+E124+E125</f>
        <v>50798</v>
      </c>
    </row>
    <row r="110" spans="1:5" ht="30" customHeight="1" x14ac:dyDescent="0.25">
      <c r="A110" s="9"/>
      <c r="B110" s="8" t="s">
        <v>103</v>
      </c>
      <c r="C110" s="100">
        <v>1000</v>
      </c>
      <c r="D110" s="100">
        <v>193.43</v>
      </c>
      <c r="E110" s="100">
        <v>400</v>
      </c>
    </row>
    <row r="111" spans="1:5" ht="30" customHeight="1" x14ac:dyDescent="0.25">
      <c r="A111" s="9"/>
      <c r="B111" s="8" t="s">
        <v>104</v>
      </c>
      <c r="C111" s="100"/>
      <c r="D111" s="100"/>
      <c r="E111" s="100">
        <v>0</v>
      </c>
    </row>
    <row r="112" spans="1:5" ht="30" customHeight="1" x14ac:dyDescent="0.25">
      <c r="A112" s="9"/>
      <c r="B112" s="8" t="s">
        <v>105</v>
      </c>
      <c r="C112" s="100">
        <v>4000</v>
      </c>
      <c r="D112" s="100">
        <v>5082.75</v>
      </c>
      <c r="E112" s="100">
        <f>9150*0.9</f>
        <v>8235</v>
      </c>
    </row>
    <row r="113" spans="1:5" ht="30" customHeight="1" x14ac:dyDescent="0.25">
      <c r="A113" s="9" t="s">
        <v>1</v>
      </c>
      <c r="B113" s="8" t="s">
        <v>106</v>
      </c>
      <c r="C113" s="100">
        <f>20000-322.34</f>
        <v>19677.66</v>
      </c>
      <c r="D113" s="100">
        <f>26763.42-5082.75</f>
        <v>21680.67</v>
      </c>
      <c r="E113" s="100">
        <f>((12*700)+(12*1120)+(12*1200)+(12*140)+(9*140))*0.85</f>
        <v>33303</v>
      </c>
    </row>
    <row r="114" spans="1:5" ht="30" customHeight="1" x14ac:dyDescent="0.25">
      <c r="A114" s="9"/>
      <c r="B114" s="8" t="s">
        <v>107</v>
      </c>
      <c r="C114" s="100"/>
      <c r="D114" s="100"/>
      <c r="E114" s="100">
        <v>0</v>
      </c>
    </row>
    <row r="115" spans="1:5" ht="30" customHeight="1" x14ac:dyDescent="0.25">
      <c r="A115" s="9"/>
      <c r="B115" s="8" t="s">
        <v>108</v>
      </c>
      <c r="C115" s="100">
        <v>6500</v>
      </c>
      <c r="D115" s="100">
        <v>5555.08</v>
      </c>
      <c r="E115" s="100">
        <v>8000</v>
      </c>
    </row>
    <row r="116" spans="1:5" ht="30" customHeight="1" x14ac:dyDescent="0.25">
      <c r="A116" s="9"/>
      <c r="B116" s="8" t="s">
        <v>109</v>
      </c>
      <c r="C116" s="100"/>
      <c r="D116" s="100"/>
      <c r="E116" s="100">
        <v>0</v>
      </c>
    </row>
    <row r="117" spans="1:5" ht="30" customHeight="1" x14ac:dyDescent="0.25">
      <c r="A117" s="9"/>
      <c r="B117" s="8" t="s">
        <v>110</v>
      </c>
      <c r="C117" s="100"/>
      <c r="D117" s="100"/>
      <c r="E117" s="100">
        <v>0</v>
      </c>
    </row>
    <row r="118" spans="1:5" ht="30" customHeight="1" x14ac:dyDescent="0.25">
      <c r="A118" s="9"/>
      <c r="B118" s="8" t="s">
        <v>111</v>
      </c>
      <c r="C118" s="100"/>
      <c r="D118" s="100"/>
      <c r="E118" s="100">
        <v>0</v>
      </c>
    </row>
    <row r="119" spans="1:5" ht="30" customHeight="1" x14ac:dyDescent="0.25">
      <c r="A119" s="9"/>
      <c r="B119" s="8" t="s">
        <v>112</v>
      </c>
      <c r="C119" s="100"/>
      <c r="D119" s="100"/>
      <c r="E119" s="100">
        <v>0</v>
      </c>
    </row>
    <row r="120" spans="1:5" ht="30" customHeight="1" x14ac:dyDescent="0.25">
      <c r="A120" s="9"/>
      <c r="B120" s="8" t="s">
        <v>113</v>
      </c>
      <c r="C120" s="100"/>
      <c r="D120" s="100"/>
      <c r="E120" s="100">
        <v>0</v>
      </c>
    </row>
    <row r="121" spans="1:5" ht="30" customHeight="1" x14ac:dyDescent="0.25">
      <c r="A121" s="9"/>
      <c r="B121" s="8" t="s">
        <v>114</v>
      </c>
      <c r="C121" s="100"/>
      <c r="D121" s="100"/>
      <c r="E121" s="100">
        <v>0</v>
      </c>
    </row>
    <row r="122" spans="1:5" ht="30" customHeight="1" x14ac:dyDescent="0.25">
      <c r="A122" s="9"/>
      <c r="B122" s="8" t="s">
        <v>115</v>
      </c>
      <c r="C122" s="100">
        <v>0</v>
      </c>
      <c r="D122" s="100">
        <v>346</v>
      </c>
      <c r="E122" s="100">
        <v>500</v>
      </c>
    </row>
    <row r="123" spans="1:5" ht="30" customHeight="1" x14ac:dyDescent="0.25">
      <c r="A123" s="9"/>
      <c r="B123" s="8" t="s">
        <v>116</v>
      </c>
      <c r="C123" s="100">
        <v>0</v>
      </c>
      <c r="D123" s="100"/>
      <c r="E123" s="100">
        <v>0</v>
      </c>
    </row>
    <row r="124" spans="1:5" ht="30" customHeight="1" x14ac:dyDescent="0.25">
      <c r="A124" s="9"/>
      <c r="B124" s="8" t="s">
        <v>117</v>
      </c>
      <c r="C124" s="100"/>
      <c r="D124" s="100"/>
      <c r="E124" s="100">
        <v>0</v>
      </c>
    </row>
    <row r="125" spans="1:5" ht="30" customHeight="1" x14ac:dyDescent="0.25">
      <c r="A125" s="9"/>
      <c r="B125" s="8" t="s">
        <v>118</v>
      </c>
      <c r="C125" s="100"/>
      <c r="D125" s="100">
        <v>270</v>
      </c>
      <c r="E125" s="100">
        <v>360</v>
      </c>
    </row>
    <row r="126" spans="1:5" s="52" customFormat="1" ht="30" customHeight="1" x14ac:dyDescent="0.25">
      <c r="A126" s="54" t="s">
        <v>23</v>
      </c>
      <c r="B126" s="55" t="s">
        <v>119</v>
      </c>
      <c r="C126" s="105">
        <f>C127+C128</f>
        <v>2389.0100000000002</v>
      </c>
      <c r="D126" s="105">
        <f>D127+D128</f>
        <v>583.16999999999996</v>
      </c>
      <c r="E126" s="105">
        <f>E127+E128</f>
        <v>0</v>
      </c>
    </row>
    <row r="127" spans="1:5" ht="30" customHeight="1" x14ac:dyDescent="0.25">
      <c r="A127" s="9"/>
      <c r="B127" s="8" t="s">
        <v>120</v>
      </c>
      <c r="C127" s="100">
        <v>89.01</v>
      </c>
      <c r="D127" s="100"/>
      <c r="E127" s="100">
        <v>0</v>
      </c>
    </row>
    <row r="128" spans="1:5" ht="30" customHeight="1" x14ac:dyDescent="0.25">
      <c r="A128" s="9"/>
      <c r="B128" s="8" t="s">
        <v>121</v>
      </c>
      <c r="C128" s="100">
        <v>2300</v>
      </c>
      <c r="D128" s="100">
        <v>583.16999999999996</v>
      </c>
      <c r="E128" s="100">
        <v>0</v>
      </c>
    </row>
    <row r="129" spans="1:5" s="52" customFormat="1" ht="30" customHeight="1" x14ac:dyDescent="0.25">
      <c r="A129" s="54" t="s">
        <v>25</v>
      </c>
      <c r="B129" s="55" t="s">
        <v>122</v>
      </c>
      <c r="C129" s="105">
        <f>C130+C131+C132+C133</f>
        <v>0</v>
      </c>
      <c r="D129" s="105">
        <f>D130+D131+D132+D133</f>
        <v>0</v>
      </c>
      <c r="E129" s="105">
        <f t="shared" ref="E129" si="8">E130+E131+E132+E133</f>
        <v>0</v>
      </c>
    </row>
    <row r="130" spans="1:5" s="43" customFormat="1" ht="30" customHeight="1" x14ac:dyDescent="0.25">
      <c r="A130" s="44"/>
      <c r="B130" s="18" t="s">
        <v>123</v>
      </c>
      <c r="C130" s="100"/>
      <c r="D130" s="100"/>
      <c r="E130" s="100"/>
    </row>
    <row r="131" spans="1:5" ht="51" customHeight="1" x14ac:dyDescent="0.25">
      <c r="A131" s="9"/>
      <c r="B131" s="8" t="s">
        <v>124</v>
      </c>
      <c r="C131" s="100"/>
      <c r="D131" s="100"/>
      <c r="E131" s="100"/>
    </row>
    <row r="132" spans="1:5" ht="30" customHeight="1" x14ac:dyDescent="0.25">
      <c r="A132" s="9"/>
      <c r="B132" s="8" t="s">
        <v>125</v>
      </c>
      <c r="C132" s="100"/>
      <c r="D132" s="100"/>
      <c r="E132" s="100"/>
    </row>
    <row r="133" spans="1:5" ht="30" customHeight="1" x14ac:dyDescent="0.25">
      <c r="A133" s="9"/>
      <c r="B133" s="8" t="s">
        <v>126</v>
      </c>
      <c r="C133" s="100"/>
      <c r="D133" s="100"/>
      <c r="E133" s="100"/>
    </row>
    <row r="134" spans="1:5" s="53" customFormat="1" ht="30" customHeight="1" x14ac:dyDescent="0.25">
      <c r="A134" s="84" t="s">
        <v>27</v>
      </c>
      <c r="B134" s="71" t="s">
        <v>128</v>
      </c>
      <c r="C134" s="117">
        <f t="shared" ref="C134" si="9">C9-C29</f>
        <v>244119.92999999993</v>
      </c>
      <c r="D134" s="111">
        <f t="shared" ref="D134:E134" si="10">D9-D29</f>
        <v>157210.79999999999</v>
      </c>
      <c r="E134" s="111">
        <f t="shared" si="10"/>
        <v>35405.839999999967</v>
      </c>
    </row>
  </sheetData>
  <mergeCells count="11"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4"/>
  <sheetViews>
    <sheetView tabSelected="1" topLeftCell="A64" workbookViewId="0">
      <selection activeCell="G80" sqref="G80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9.140625" style="45"/>
    <col min="7" max="7" width="15.85546875" style="45" bestFit="1" customWidth="1"/>
    <col min="8" max="16384" width="9.140625" style="45"/>
  </cols>
  <sheetData>
    <row r="1" spans="1:5" s="73" customFormat="1" x14ac:dyDescent="0.25">
      <c r="A1" s="10"/>
      <c r="B1" s="13"/>
      <c r="C1" s="23"/>
      <c r="D1" s="23"/>
      <c r="E1" s="23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47" customFormat="1" ht="15.75" x14ac:dyDescent="0.25">
      <c r="A3" s="1" t="s">
        <v>1</v>
      </c>
      <c r="B3" s="81" t="s">
        <v>178</v>
      </c>
      <c r="C3" s="25"/>
      <c r="D3" s="25"/>
      <c r="E3" s="25"/>
    </row>
    <row r="4" spans="1:5" s="75" customFormat="1" ht="15.75" x14ac:dyDescent="0.25">
      <c r="A4" s="66"/>
      <c r="B4" s="124" t="s">
        <v>179</v>
      </c>
      <c r="C4" s="124"/>
      <c r="D4" s="124"/>
      <c r="E4" s="124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25" t="s">
        <v>1</v>
      </c>
      <c r="B6" s="128" t="s">
        <v>2</v>
      </c>
      <c r="C6" s="131" t="s">
        <v>166</v>
      </c>
      <c r="D6" s="131" t="s">
        <v>167</v>
      </c>
      <c r="E6" s="131" t="s">
        <v>168</v>
      </c>
    </row>
    <row r="7" spans="1:5" s="73" customFormat="1" ht="15" customHeight="1" x14ac:dyDescent="0.25">
      <c r="A7" s="126"/>
      <c r="B7" s="129"/>
      <c r="C7" s="132"/>
      <c r="D7" s="132"/>
      <c r="E7" s="132"/>
    </row>
    <row r="8" spans="1:5" s="73" customFormat="1" ht="37.5" customHeight="1" x14ac:dyDescent="0.25">
      <c r="A8" s="127"/>
      <c r="B8" s="130"/>
      <c r="C8" s="133"/>
      <c r="D8" s="133"/>
      <c r="E8" s="133"/>
    </row>
    <row r="9" spans="1:5" s="73" customFormat="1" ht="30" customHeight="1" x14ac:dyDescent="0.25">
      <c r="A9" s="2" t="s">
        <v>3</v>
      </c>
      <c r="B9" s="15" t="s">
        <v>4</v>
      </c>
      <c r="C9" s="108">
        <f>C10+C11+C12+C13+C14+C15+C16+C17+C18+C19+C20+C21+C22+C23+C24+C25</f>
        <v>2117326.96</v>
      </c>
      <c r="D9" s="108">
        <f>D10+D11+D12+D13+D14+D15+D16+D17+D18+D19+D20+D21+D22+D23+D24+D25</f>
        <v>1811095.3199999998</v>
      </c>
      <c r="E9" s="108">
        <f>E10+E11+E12+E13+E14+E15+E16+E17+E18+E19+E20+E21+E22+E23+E24+E25</f>
        <v>2389000</v>
      </c>
    </row>
    <row r="10" spans="1:5" ht="30" customHeight="1" x14ac:dyDescent="0.25">
      <c r="A10" s="35" t="s">
        <v>5</v>
      </c>
      <c r="B10" s="16" t="s">
        <v>6</v>
      </c>
      <c r="C10" s="100">
        <v>0</v>
      </c>
      <c r="D10" s="100"/>
      <c r="E10" s="100"/>
    </row>
    <row r="11" spans="1:5" ht="30" customHeight="1" x14ac:dyDescent="0.25">
      <c r="A11" s="37" t="s">
        <v>7</v>
      </c>
      <c r="B11" s="8" t="s">
        <v>8</v>
      </c>
      <c r="C11" s="100">
        <v>0</v>
      </c>
      <c r="D11" s="100"/>
      <c r="E11" s="100"/>
    </row>
    <row r="12" spans="1:5" ht="30" customHeight="1" x14ac:dyDescent="0.25">
      <c r="A12" s="37" t="s">
        <v>9</v>
      </c>
      <c r="B12" s="8" t="s">
        <v>10</v>
      </c>
      <c r="C12" s="100">
        <v>0</v>
      </c>
      <c r="D12" s="100"/>
      <c r="E12" s="100"/>
    </row>
    <row r="13" spans="1:5" ht="30" customHeight="1" x14ac:dyDescent="0.25">
      <c r="A13" s="35" t="s">
        <v>11</v>
      </c>
      <c r="B13" s="8" t="s">
        <v>12</v>
      </c>
      <c r="C13" s="100">
        <v>2005839.8</v>
      </c>
      <c r="D13" s="100">
        <f>1719418.52-4345.05</f>
        <v>1715073.47</v>
      </c>
      <c r="E13" s="100">
        <v>2246000</v>
      </c>
    </row>
    <row r="14" spans="1:5" ht="30" customHeight="1" x14ac:dyDescent="0.25">
      <c r="A14" s="37" t="s">
        <v>13</v>
      </c>
      <c r="B14" s="8" t="s">
        <v>14</v>
      </c>
      <c r="C14" s="100"/>
      <c r="D14" s="100"/>
      <c r="E14" s="100"/>
    </row>
    <row r="15" spans="1:5" ht="30" customHeight="1" x14ac:dyDescent="0.25">
      <c r="A15" s="37" t="s">
        <v>15</v>
      </c>
      <c r="B15" s="8" t="s">
        <v>16</v>
      </c>
      <c r="C15" s="100"/>
      <c r="D15" s="100"/>
      <c r="E15" s="100"/>
    </row>
    <row r="16" spans="1:5" ht="30" customHeight="1" x14ac:dyDescent="0.25">
      <c r="A16" s="35" t="s">
        <v>17</v>
      </c>
      <c r="B16" s="8" t="s">
        <v>18</v>
      </c>
      <c r="C16" s="100"/>
      <c r="D16" s="100"/>
      <c r="E16" s="100"/>
    </row>
    <row r="17" spans="1:5" ht="30" customHeight="1" x14ac:dyDescent="0.25">
      <c r="A17" s="37" t="s">
        <v>19</v>
      </c>
      <c r="B17" s="8" t="s">
        <v>20</v>
      </c>
      <c r="C17" s="100"/>
      <c r="D17" s="100"/>
      <c r="E17" s="100"/>
    </row>
    <row r="18" spans="1:5" ht="30" customHeight="1" x14ac:dyDescent="0.25">
      <c r="A18" s="37" t="s">
        <v>21</v>
      </c>
      <c r="B18" s="8" t="s">
        <v>22</v>
      </c>
      <c r="C18" s="100"/>
      <c r="D18" s="100"/>
      <c r="E18" s="100"/>
    </row>
    <row r="19" spans="1:5" ht="30" customHeight="1" x14ac:dyDescent="0.25">
      <c r="A19" s="35" t="s">
        <v>23</v>
      </c>
      <c r="B19" s="8" t="s">
        <v>24</v>
      </c>
      <c r="C19" s="100"/>
      <c r="D19" s="100"/>
      <c r="E19" s="100"/>
    </row>
    <row r="20" spans="1:5" ht="30" customHeight="1" x14ac:dyDescent="0.25">
      <c r="A20" s="37" t="s">
        <v>25</v>
      </c>
      <c r="B20" s="8" t="s">
        <v>186</v>
      </c>
      <c r="C20" s="100"/>
      <c r="D20" s="100"/>
      <c r="E20" s="100"/>
    </row>
    <row r="21" spans="1:5" ht="30" customHeight="1" x14ac:dyDescent="0.25">
      <c r="A21" s="37" t="s">
        <v>27</v>
      </c>
      <c r="B21" s="8" t="s">
        <v>28</v>
      </c>
      <c r="C21" s="100"/>
      <c r="D21" s="100"/>
      <c r="E21" s="100"/>
    </row>
    <row r="22" spans="1:5" ht="30" customHeight="1" x14ac:dyDescent="0.25">
      <c r="A22" s="35" t="s">
        <v>29</v>
      </c>
      <c r="B22" s="8" t="s">
        <v>30</v>
      </c>
      <c r="C22" s="100"/>
      <c r="D22" s="100"/>
      <c r="E22" s="100"/>
    </row>
    <row r="23" spans="1:5" ht="30" customHeight="1" x14ac:dyDescent="0.25">
      <c r="A23" s="37" t="s">
        <v>31</v>
      </c>
      <c r="B23" s="8" t="s">
        <v>32</v>
      </c>
      <c r="C23" s="100">
        <v>1487.16</v>
      </c>
      <c r="D23" s="100">
        <f>4345.05+1036.61+2140.27</f>
        <v>7521.93</v>
      </c>
      <c r="E23" s="100">
        <v>15000</v>
      </c>
    </row>
    <row r="24" spans="1:5" ht="30" customHeight="1" x14ac:dyDescent="0.25">
      <c r="A24" s="37" t="s">
        <v>33</v>
      </c>
      <c r="B24" s="8" t="s">
        <v>34</v>
      </c>
      <c r="C24" s="100">
        <v>5000</v>
      </c>
      <c r="D24" s="100">
        <v>2072.7800000000002</v>
      </c>
      <c r="E24" s="100">
        <v>3000</v>
      </c>
    </row>
    <row r="25" spans="1:5" s="79" customFormat="1" ht="30" customHeight="1" x14ac:dyDescent="0.25">
      <c r="A25" s="35" t="s">
        <v>35</v>
      </c>
      <c r="B25" s="8" t="s">
        <v>36</v>
      </c>
      <c r="C25" s="100">
        <v>105000</v>
      </c>
      <c r="D25" s="100">
        <v>86427.14</v>
      </c>
      <c r="E25" s="100">
        <v>125000</v>
      </c>
    </row>
    <row r="26" spans="1:5" s="73" customFormat="1" ht="30" customHeight="1" x14ac:dyDescent="0.25">
      <c r="A26" s="125" t="s">
        <v>1</v>
      </c>
      <c r="B26" s="137" t="s">
        <v>37</v>
      </c>
      <c r="C26" s="131" t="s">
        <v>166</v>
      </c>
      <c r="D26" s="131" t="s">
        <v>167</v>
      </c>
      <c r="E26" s="131" t="s">
        <v>168</v>
      </c>
    </row>
    <row r="27" spans="1:5" s="73" customFormat="1" ht="25.5" customHeight="1" x14ac:dyDescent="0.25">
      <c r="A27" s="126"/>
      <c r="B27" s="138"/>
      <c r="C27" s="132"/>
      <c r="D27" s="132"/>
      <c r="E27" s="132"/>
    </row>
    <row r="28" spans="1:5" s="73" customFormat="1" ht="16.5" customHeight="1" x14ac:dyDescent="0.25">
      <c r="A28" s="127"/>
      <c r="B28" s="139"/>
      <c r="C28" s="133"/>
      <c r="D28" s="133"/>
      <c r="E28" s="133"/>
    </row>
    <row r="29" spans="1:5" s="73" customFormat="1" ht="30" customHeight="1" x14ac:dyDescent="0.25">
      <c r="A29" s="4" t="s">
        <v>38</v>
      </c>
      <c r="B29" s="17" t="s">
        <v>39</v>
      </c>
      <c r="C29" s="109">
        <f>C31+C48+C99+C101+C105+C109+C126+C129+C107</f>
        <v>2001194.5000000002</v>
      </c>
      <c r="D29" s="109">
        <f>D31+D48+D99+D101+D105+D109+D126+D129+D107</f>
        <v>1543848.5</v>
      </c>
      <c r="E29" s="109">
        <f t="shared" ref="E29" si="0">E31+E48+E99+E101+E105+E109+E126+E129+E107</f>
        <v>2188507</v>
      </c>
    </row>
    <row r="30" spans="1:5" ht="30" customHeight="1" x14ac:dyDescent="0.25">
      <c r="A30" s="39"/>
      <c r="B30" s="16"/>
      <c r="C30" s="100"/>
      <c r="D30" s="100"/>
      <c r="E30" s="100"/>
    </row>
    <row r="31" spans="1:5" s="75" customFormat="1" ht="30" customHeight="1" x14ac:dyDescent="0.25">
      <c r="A31" s="49" t="s">
        <v>5</v>
      </c>
      <c r="B31" s="50" t="s">
        <v>40</v>
      </c>
      <c r="C31" s="104">
        <f>C32+C33+C34+C35+C36+C37+C38+C39+C40+C41+C42+C43+C44+C45+C46+C47</f>
        <v>129404.73999999999</v>
      </c>
      <c r="D31" s="104">
        <f>D32+D33+D34+D35+D36+D37+D38+D39+D40+D41+D42+D43+D44+D45+D46+D47</f>
        <v>92446.04</v>
      </c>
      <c r="E31" s="104">
        <f t="shared" ref="E31" si="1">E32+E33+E34+E35+E36+E37+E38+E39+E40+E41+E42+E43+E44+E45+E46+E47</f>
        <v>124250</v>
      </c>
    </row>
    <row r="32" spans="1:5" s="72" customFormat="1" ht="30" customHeight="1" x14ac:dyDescent="0.25">
      <c r="A32" s="42"/>
      <c r="B32" s="18" t="s">
        <v>41</v>
      </c>
      <c r="C32" s="100">
        <v>5000</v>
      </c>
      <c r="D32" s="100">
        <v>2721.36</v>
      </c>
      <c r="E32" s="100">
        <v>4000</v>
      </c>
    </row>
    <row r="33" spans="1:5" s="72" customFormat="1" ht="30" customHeight="1" x14ac:dyDescent="0.25">
      <c r="A33" s="42"/>
      <c r="B33" s="18" t="s">
        <v>42</v>
      </c>
      <c r="C33" s="100">
        <v>2000</v>
      </c>
      <c r="D33" s="100">
        <f>1108.39+2195.7+33.2</f>
        <v>3337.29</v>
      </c>
      <c r="E33" s="100">
        <v>5000</v>
      </c>
    </row>
    <row r="34" spans="1:5" ht="30" customHeight="1" x14ac:dyDescent="0.25">
      <c r="A34" s="9" t="s">
        <v>1</v>
      </c>
      <c r="B34" s="8" t="s">
        <v>43</v>
      </c>
      <c r="C34" s="100">
        <v>2000</v>
      </c>
      <c r="D34" s="100">
        <f>529.59+44.89</f>
        <v>574.48</v>
      </c>
      <c r="E34" s="100">
        <v>1000</v>
      </c>
    </row>
    <row r="35" spans="1:5" ht="30" customHeight="1" x14ac:dyDescent="0.25">
      <c r="A35" s="9"/>
      <c r="B35" s="8" t="s">
        <v>44</v>
      </c>
      <c r="C35" s="100">
        <v>10000</v>
      </c>
      <c r="D35" s="100">
        <v>9085.98</v>
      </c>
      <c r="E35" s="100">
        <v>9000</v>
      </c>
    </row>
    <row r="36" spans="1:5" ht="30" customHeight="1" x14ac:dyDescent="0.25">
      <c r="A36" s="9"/>
      <c r="B36" s="8" t="s">
        <v>45</v>
      </c>
      <c r="C36" s="100">
        <v>300</v>
      </c>
      <c r="D36" s="100">
        <v>329.1</v>
      </c>
      <c r="E36" s="100">
        <v>450</v>
      </c>
    </row>
    <row r="37" spans="1:5" ht="30" customHeight="1" x14ac:dyDescent="0.25">
      <c r="A37" s="9" t="s">
        <v>1</v>
      </c>
      <c r="B37" s="8" t="s">
        <v>46</v>
      </c>
      <c r="C37" s="100">
        <v>1800</v>
      </c>
      <c r="D37" s="100">
        <v>484.42</v>
      </c>
      <c r="E37" s="100">
        <v>500</v>
      </c>
    </row>
    <row r="38" spans="1:5" ht="30" customHeight="1" x14ac:dyDescent="0.25">
      <c r="A38" s="9"/>
      <c r="B38" s="8" t="s">
        <v>47</v>
      </c>
      <c r="C38" s="100">
        <v>17000</v>
      </c>
      <c r="D38" s="100">
        <v>13831.44</v>
      </c>
      <c r="E38" s="100">
        <v>9500</v>
      </c>
    </row>
    <row r="39" spans="1:5" ht="30" customHeight="1" x14ac:dyDescent="0.25">
      <c r="A39" s="9"/>
      <c r="B39" s="8" t="s">
        <v>48</v>
      </c>
      <c r="C39" s="100">
        <v>5000</v>
      </c>
      <c r="D39" s="100">
        <v>6041.07</v>
      </c>
      <c r="E39" s="100">
        <v>7500</v>
      </c>
    </row>
    <row r="40" spans="1:5" ht="30" customHeight="1" x14ac:dyDescent="0.25">
      <c r="A40" s="9"/>
      <c r="B40" s="8" t="s">
        <v>49</v>
      </c>
      <c r="C40" s="100">
        <v>5304.74</v>
      </c>
      <c r="D40" s="100">
        <v>2174.4</v>
      </c>
      <c r="E40" s="100">
        <v>6200</v>
      </c>
    </row>
    <row r="41" spans="1:5" ht="30" customHeight="1" x14ac:dyDescent="0.25">
      <c r="A41" s="9"/>
      <c r="B41" s="8" t="s">
        <v>133</v>
      </c>
      <c r="C41" s="100">
        <v>0</v>
      </c>
      <c r="D41" s="100"/>
      <c r="E41" s="100">
        <v>0</v>
      </c>
    </row>
    <row r="42" spans="1:5" ht="30" customHeight="1" x14ac:dyDescent="0.25">
      <c r="A42" s="9"/>
      <c r="B42" s="8" t="s">
        <v>139</v>
      </c>
      <c r="C42" s="100">
        <v>2400</v>
      </c>
      <c r="D42" s="100">
        <v>1855.2</v>
      </c>
      <c r="E42" s="100">
        <v>2600</v>
      </c>
    </row>
    <row r="43" spans="1:5" ht="30" customHeight="1" x14ac:dyDescent="0.25">
      <c r="A43" s="9"/>
      <c r="B43" s="8" t="s">
        <v>50</v>
      </c>
      <c r="C43" s="100">
        <v>600</v>
      </c>
      <c r="D43" s="100"/>
      <c r="E43" s="100">
        <v>0</v>
      </c>
    </row>
    <row r="44" spans="1:5" ht="30" customHeight="1" x14ac:dyDescent="0.25">
      <c r="A44" s="9"/>
      <c r="B44" s="8" t="s">
        <v>51</v>
      </c>
      <c r="C44" s="100">
        <v>8000</v>
      </c>
      <c r="D44" s="100">
        <v>6929.67</v>
      </c>
      <c r="E44" s="100">
        <v>2000</v>
      </c>
    </row>
    <row r="45" spans="1:5" ht="30" customHeight="1" x14ac:dyDescent="0.25">
      <c r="A45" s="9"/>
      <c r="B45" s="8" t="s">
        <v>134</v>
      </c>
      <c r="C45" s="100">
        <v>0</v>
      </c>
      <c r="D45" s="100"/>
      <c r="E45" s="100">
        <v>0</v>
      </c>
    </row>
    <row r="46" spans="1:5" ht="30" customHeight="1" x14ac:dyDescent="0.25">
      <c r="A46" s="9"/>
      <c r="B46" s="8"/>
      <c r="C46" s="100">
        <v>0</v>
      </c>
      <c r="D46" s="100"/>
      <c r="E46" s="100">
        <v>0</v>
      </c>
    </row>
    <row r="47" spans="1:5" ht="30" customHeight="1" x14ac:dyDescent="0.25">
      <c r="A47" s="9"/>
      <c r="B47" s="8" t="s">
        <v>52</v>
      </c>
      <c r="C47" s="100">
        <v>70000</v>
      </c>
      <c r="D47" s="100">
        <v>45081.63</v>
      </c>
      <c r="E47" s="100">
        <v>76500</v>
      </c>
    </row>
    <row r="48" spans="1:5" s="75" customFormat="1" ht="30" customHeight="1" x14ac:dyDescent="0.25">
      <c r="A48" s="49" t="s">
        <v>7</v>
      </c>
      <c r="B48" s="50" t="s">
        <v>53</v>
      </c>
      <c r="C48" s="104">
        <f>C49+C50+C51+C52+C53+C54+C55+C56+C57+C58+C59+C60+C61+C62+C63+C64+C65+C66+C67+C68+C69+C70+C71+C72+C73+C75+C76+C77+C78+C79+C80+C81+C82+C83+C84+C85+C86+C87+C88+C89+C90+C91+C92+C93+C94+C95+C96+C97+C98+C74</f>
        <v>913796.54</v>
      </c>
      <c r="D48" s="104">
        <f>D49+D50+D51+D52+D53+D54+D55+D56+D57+D58+D59+D60+D61+D62+D63+D64+D65+D66+D67+D68+D69+D70+D71+D72+D73+D75+D76+D77+D78+D79+D80+D81+D82+D83+D84+D85+D86+D87+D88+D89+D90+D91+D92+D93+D94+D95+D96+D97+D98+D74</f>
        <v>751599.59000000008</v>
      </c>
      <c r="E48" s="104">
        <f t="shared" ref="E48" si="2">E49+E50+E51+E52+E53+E54+E55+E56+E57+E58+E59+E60+E61+E62+E63+E64+E65+E66+E67+E68+E69+E70+E71+E72+E73+E75+E76+E77+E78+E79+E80+E81+E82+E83+E84+E85+E86+E87+E88+E89+E90+E91+E92+E93+E94+E95+E96+E97+E98+E74</f>
        <v>996550</v>
      </c>
    </row>
    <row r="49" spans="1:5" ht="30" customHeight="1" x14ac:dyDescent="0.25">
      <c r="A49" s="9"/>
      <c r="B49" s="8" t="s">
        <v>54</v>
      </c>
      <c r="C49" s="100">
        <v>3500</v>
      </c>
      <c r="D49" s="100">
        <v>2796.08</v>
      </c>
      <c r="E49" s="100">
        <v>4000</v>
      </c>
    </row>
    <row r="50" spans="1:5" ht="30" customHeight="1" x14ac:dyDescent="0.25">
      <c r="A50" s="9"/>
      <c r="B50" s="8" t="s">
        <v>55</v>
      </c>
      <c r="C50" s="100">
        <v>11000</v>
      </c>
      <c r="D50" s="100">
        <v>6503.32</v>
      </c>
      <c r="E50" s="100">
        <v>10500</v>
      </c>
    </row>
    <row r="51" spans="1:5" ht="30" customHeight="1" x14ac:dyDescent="0.25">
      <c r="A51" s="9"/>
      <c r="B51" s="8" t="s">
        <v>56</v>
      </c>
      <c r="C51" s="100">
        <v>15</v>
      </c>
      <c r="D51" s="100">
        <v>52.08</v>
      </c>
      <c r="E51" s="100">
        <v>100</v>
      </c>
    </row>
    <row r="52" spans="1:5" ht="30" customHeight="1" x14ac:dyDescent="0.25">
      <c r="A52" s="9"/>
      <c r="B52" s="8" t="s">
        <v>57</v>
      </c>
      <c r="C52" s="100">
        <v>700</v>
      </c>
      <c r="D52" s="100">
        <v>1090</v>
      </c>
      <c r="E52" s="100">
        <v>1000</v>
      </c>
    </row>
    <row r="53" spans="1:5" ht="30" customHeight="1" x14ac:dyDescent="0.25">
      <c r="A53" s="9"/>
      <c r="B53" s="8" t="s">
        <v>58</v>
      </c>
      <c r="C53" s="100">
        <v>4500</v>
      </c>
      <c r="D53" s="100">
        <v>2404</v>
      </c>
      <c r="E53" s="100">
        <v>4500</v>
      </c>
    </row>
    <row r="54" spans="1:5" ht="30" customHeight="1" x14ac:dyDescent="0.25">
      <c r="A54" s="9"/>
      <c r="B54" s="8" t="s">
        <v>59</v>
      </c>
      <c r="C54" s="100">
        <v>3500</v>
      </c>
      <c r="D54" s="100">
        <v>2618.96</v>
      </c>
      <c r="E54" s="100">
        <v>3800</v>
      </c>
    </row>
    <row r="55" spans="1:5" ht="30" customHeight="1" x14ac:dyDescent="0.25">
      <c r="A55" s="9"/>
      <c r="B55" s="19" t="s">
        <v>60</v>
      </c>
      <c r="C55" s="100">
        <v>80000</v>
      </c>
      <c r="D55" s="100">
        <v>41452.639999999999</v>
      </c>
      <c r="E55" s="100">
        <v>53300</v>
      </c>
    </row>
    <row r="56" spans="1:5" ht="30" customHeight="1" x14ac:dyDescent="0.25">
      <c r="A56" s="9"/>
      <c r="B56" s="19" t="s">
        <v>61</v>
      </c>
      <c r="C56" s="100">
        <v>100</v>
      </c>
      <c r="D56" s="100">
        <v>504.35</v>
      </c>
      <c r="E56" s="100">
        <v>800</v>
      </c>
    </row>
    <row r="57" spans="1:5" ht="30" customHeight="1" x14ac:dyDescent="0.25">
      <c r="A57" s="9"/>
      <c r="B57" s="8" t="s">
        <v>62</v>
      </c>
      <c r="C57" s="100">
        <v>20</v>
      </c>
      <c r="D57" s="100">
        <v>416.08</v>
      </c>
      <c r="E57" s="100">
        <v>600</v>
      </c>
    </row>
    <row r="58" spans="1:5" ht="30" customHeight="1" x14ac:dyDescent="0.25">
      <c r="A58" s="9"/>
      <c r="B58" s="8" t="s">
        <v>135</v>
      </c>
      <c r="C58" s="100"/>
      <c r="D58" s="100"/>
      <c r="E58" s="100">
        <v>0</v>
      </c>
    </row>
    <row r="59" spans="1:5" ht="30" customHeight="1" x14ac:dyDescent="0.25">
      <c r="A59" s="9"/>
      <c r="B59" s="8"/>
      <c r="C59" s="100"/>
      <c r="D59" s="100"/>
      <c r="E59" s="100">
        <v>0</v>
      </c>
    </row>
    <row r="60" spans="1:5" ht="30" customHeight="1" x14ac:dyDescent="0.25">
      <c r="A60" s="9"/>
      <c r="B60" s="8" t="s">
        <v>63</v>
      </c>
      <c r="C60" s="100">
        <v>5000</v>
      </c>
      <c r="D60" s="100">
        <v>696.81</v>
      </c>
      <c r="E60" s="100">
        <v>4530</v>
      </c>
    </row>
    <row r="61" spans="1:5" ht="30" customHeight="1" x14ac:dyDescent="0.25">
      <c r="A61" s="9"/>
      <c r="B61" s="8" t="s">
        <v>64</v>
      </c>
      <c r="C61" s="100">
        <v>2000</v>
      </c>
      <c r="D61" s="100">
        <v>955.6</v>
      </c>
      <c r="E61" s="100">
        <v>1320</v>
      </c>
    </row>
    <row r="62" spans="1:5" ht="30" customHeight="1" x14ac:dyDescent="0.25">
      <c r="A62" s="9"/>
      <c r="B62" s="8" t="s">
        <v>65</v>
      </c>
      <c r="C62" s="100">
        <v>911.54</v>
      </c>
      <c r="D62" s="100">
        <v>386.26</v>
      </c>
      <c r="E62" s="100">
        <v>800</v>
      </c>
    </row>
    <row r="63" spans="1:5" ht="30" customHeight="1" x14ac:dyDescent="0.25">
      <c r="A63" s="9"/>
      <c r="B63" s="8" t="s">
        <v>136</v>
      </c>
      <c r="C63" s="100"/>
      <c r="D63" s="100"/>
      <c r="E63" s="100">
        <v>0</v>
      </c>
    </row>
    <row r="64" spans="1:5" ht="30" customHeight="1" x14ac:dyDescent="0.25">
      <c r="A64" s="9"/>
      <c r="B64" s="8"/>
      <c r="C64" s="100"/>
      <c r="D64" s="100"/>
      <c r="E64" s="100">
        <v>0</v>
      </c>
    </row>
    <row r="65" spans="1:5" ht="30" customHeight="1" x14ac:dyDescent="0.25">
      <c r="A65" s="9"/>
      <c r="B65" s="8" t="s">
        <v>66</v>
      </c>
      <c r="C65" s="100">
        <v>11000</v>
      </c>
      <c r="D65" s="100">
        <v>5814.43</v>
      </c>
      <c r="E65" s="100">
        <v>11000</v>
      </c>
    </row>
    <row r="66" spans="1:5" ht="30" customHeight="1" x14ac:dyDescent="0.25">
      <c r="A66" s="9"/>
      <c r="B66" s="8" t="s">
        <v>67</v>
      </c>
      <c r="C66" s="100">
        <v>400</v>
      </c>
      <c r="D66" s="100">
        <v>177.4</v>
      </c>
      <c r="E66" s="100">
        <v>300</v>
      </c>
    </row>
    <row r="67" spans="1:5" ht="30" customHeight="1" x14ac:dyDescent="0.25">
      <c r="A67" s="9"/>
      <c r="B67" s="8" t="s">
        <v>68</v>
      </c>
      <c r="C67" s="100"/>
      <c r="D67" s="100"/>
      <c r="E67" s="100">
        <v>0</v>
      </c>
    </row>
    <row r="68" spans="1:5" ht="30" customHeight="1" x14ac:dyDescent="0.25">
      <c r="A68" s="9"/>
      <c r="B68" s="8" t="s">
        <v>137</v>
      </c>
      <c r="C68" s="100"/>
      <c r="D68" s="100"/>
      <c r="E68" s="100">
        <v>0</v>
      </c>
    </row>
    <row r="69" spans="1:5" ht="30" customHeight="1" x14ac:dyDescent="0.25">
      <c r="A69" s="9"/>
      <c r="B69" s="8" t="s">
        <v>138</v>
      </c>
      <c r="C69" s="100"/>
      <c r="D69" s="100"/>
      <c r="E69" s="100">
        <v>0</v>
      </c>
    </row>
    <row r="70" spans="1:5" ht="30" customHeight="1" x14ac:dyDescent="0.25">
      <c r="A70" s="9"/>
      <c r="B70" s="8" t="s">
        <v>69</v>
      </c>
      <c r="C70" s="100"/>
      <c r="D70" s="100"/>
      <c r="E70" s="100">
        <v>0</v>
      </c>
    </row>
    <row r="71" spans="1:5" ht="30" customHeight="1" x14ac:dyDescent="0.25">
      <c r="A71" s="9"/>
      <c r="B71" s="8" t="s">
        <v>70</v>
      </c>
      <c r="C71" s="100">
        <v>1800</v>
      </c>
      <c r="D71" s="100"/>
      <c r="E71" s="100">
        <v>0</v>
      </c>
    </row>
    <row r="72" spans="1:5" ht="30" customHeight="1" x14ac:dyDescent="0.25">
      <c r="A72" s="9"/>
      <c r="B72" s="8" t="s">
        <v>71</v>
      </c>
      <c r="C72" s="100">
        <v>0</v>
      </c>
      <c r="D72" s="100"/>
      <c r="E72" s="100">
        <v>0</v>
      </c>
    </row>
    <row r="73" spans="1:5" ht="30" customHeight="1" x14ac:dyDescent="0.25">
      <c r="A73" s="9"/>
      <c r="B73" s="8" t="s">
        <v>72</v>
      </c>
      <c r="C73" s="100"/>
      <c r="D73" s="100">
        <f>720.09</f>
        <v>720.09</v>
      </c>
      <c r="E73" s="100">
        <v>1000</v>
      </c>
    </row>
    <row r="74" spans="1:5" ht="30" customHeight="1" x14ac:dyDescent="0.25">
      <c r="A74" s="9"/>
      <c r="B74" s="8" t="s">
        <v>73</v>
      </c>
      <c r="C74" s="100">
        <v>2000</v>
      </c>
      <c r="D74" s="100">
        <v>1406.55</v>
      </c>
      <c r="E74" s="100">
        <v>1500</v>
      </c>
    </row>
    <row r="75" spans="1:5" ht="30" customHeight="1" x14ac:dyDescent="0.25">
      <c r="A75" s="9"/>
      <c r="B75" s="8" t="s">
        <v>74</v>
      </c>
      <c r="C75" s="100">
        <v>7000</v>
      </c>
      <c r="D75" s="100">
        <v>6364.9</v>
      </c>
      <c r="E75" s="100">
        <v>7000</v>
      </c>
    </row>
    <row r="76" spans="1:5" ht="30" customHeight="1" x14ac:dyDescent="0.25">
      <c r="A76" s="9"/>
      <c r="B76" s="8" t="s">
        <v>75</v>
      </c>
      <c r="C76" s="100"/>
      <c r="D76" s="100"/>
      <c r="E76" s="100">
        <v>0</v>
      </c>
    </row>
    <row r="77" spans="1:5" ht="30" customHeight="1" x14ac:dyDescent="0.25">
      <c r="A77" s="9"/>
      <c r="B77" s="8" t="s">
        <v>76</v>
      </c>
      <c r="C77" s="100"/>
      <c r="D77" s="100"/>
      <c r="E77" s="100">
        <v>0</v>
      </c>
    </row>
    <row r="78" spans="1:5" ht="30" customHeight="1" x14ac:dyDescent="0.25">
      <c r="A78" s="9"/>
      <c r="B78" s="8" t="s">
        <v>77</v>
      </c>
      <c r="C78" s="100">
        <v>4500</v>
      </c>
      <c r="D78" s="100">
        <v>6544.03</v>
      </c>
      <c r="E78" s="100">
        <v>9000</v>
      </c>
    </row>
    <row r="79" spans="1:5" ht="36.75" customHeight="1" x14ac:dyDescent="0.25">
      <c r="A79" s="9"/>
      <c r="B79" s="8" t="s">
        <v>78</v>
      </c>
      <c r="C79" s="100">
        <v>500</v>
      </c>
      <c r="D79" s="100">
        <v>400</v>
      </c>
      <c r="E79" s="100">
        <v>800</v>
      </c>
    </row>
    <row r="80" spans="1:5" ht="30" customHeight="1" x14ac:dyDescent="0.25">
      <c r="A80" s="9"/>
      <c r="B80" s="8" t="s">
        <v>79</v>
      </c>
      <c r="C80" s="100">
        <v>769000</v>
      </c>
      <c r="D80" s="100">
        <v>661911.15</v>
      </c>
      <c r="E80" s="100">
        <v>871000</v>
      </c>
    </row>
    <row r="81" spans="1:5" ht="30" customHeight="1" x14ac:dyDescent="0.25">
      <c r="A81" s="9"/>
      <c r="B81" s="8" t="s">
        <v>80</v>
      </c>
      <c r="C81" s="100">
        <v>0</v>
      </c>
      <c r="D81" s="100"/>
      <c r="E81" s="100">
        <v>0</v>
      </c>
    </row>
    <row r="82" spans="1:5" ht="30" customHeight="1" x14ac:dyDescent="0.25">
      <c r="A82" s="9"/>
      <c r="B82" s="8" t="s">
        <v>81</v>
      </c>
      <c r="C82" s="100">
        <v>0</v>
      </c>
      <c r="D82" s="100"/>
      <c r="E82" s="100">
        <v>0</v>
      </c>
    </row>
    <row r="83" spans="1:5" ht="30" customHeight="1" x14ac:dyDescent="0.25">
      <c r="A83" s="9"/>
      <c r="B83" s="8" t="s">
        <v>82</v>
      </c>
      <c r="C83" s="100">
        <v>0</v>
      </c>
      <c r="D83" s="100"/>
      <c r="E83" s="100">
        <v>0</v>
      </c>
    </row>
    <row r="84" spans="1:5" ht="30" customHeight="1" x14ac:dyDescent="0.25">
      <c r="A84" s="9"/>
      <c r="B84" s="8" t="s">
        <v>83</v>
      </c>
      <c r="C84" s="100">
        <v>0</v>
      </c>
      <c r="D84" s="100"/>
      <c r="E84" s="100">
        <v>0</v>
      </c>
    </row>
    <row r="85" spans="1:5" ht="30" customHeight="1" x14ac:dyDescent="0.25">
      <c r="A85" s="9"/>
      <c r="B85" s="8" t="s">
        <v>84</v>
      </c>
      <c r="C85" s="100">
        <v>0</v>
      </c>
      <c r="D85" s="100"/>
      <c r="E85" s="100">
        <v>0</v>
      </c>
    </row>
    <row r="86" spans="1:5" ht="30" customHeight="1" x14ac:dyDescent="0.25">
      <c r="A86" s="9"/>
      <c r="B86" s="8" t="s">
        <v>85</v>
      </c>
      <c r="C86" s="100">
        <v>0</v>
      </c>
      <c r="D86" s="100"/>
      <c r="E86" s="100">
        <v>0</v>
      </c>
    </row>
    <row r="87" spans="1:5" ht="30" customHeight="1" x14ac:dyDescent="0.25">
      <c r="A87" s="9"/>
      <c r="B87" s="8" t="s">
        <v>131</v>
      </c>
      <c r="C87" s="100">
        <v>0</v>
      </c>
      <c r="D87" s="100"/>
      <c r="E87" s="100">
        <v>0</v>
      </c>
    </row>
    <row r="88" spans="1:5" ht="30" customHeight="1" x14ac:dyDescent="0.25">
      <c r="A88" s="9"/>
      <c r="B88" s="8" t="s">
        <v>86</v>
      </c>
      <c r="C88" s="100"/>
      <c r="D88" s="100">
        <v>3099.2</v>
      </c>
      <c r="E88" s="100">
        <v>3200</v>
      </c>
    </row>
    <row r="89" spans="1:5" ht="30" customHeight="1" x14ac:dyDescent="0.25">
      <c r="A89" s="9"/>
      <c r="B89" s="8" t="s">
        <v>158</v>
      </c>
      <c r="C89" s="100"/>
      <c r="D89" s="100"/>
      <c r="E89" s="100">
        <v>0</v>
      </c>
    </row>
    <row r="90" spans="1:5" ht="30" customHeight="1" x14ac:dyDescent="0.25">
      <c r="A90" s="9"/>
      <c r="B90" s="8" t="s">
        <v>159</v>
      </c>
      <c r="C90" s="100"/>
      <c r="D90" s="100"/>
      <c r="E90" s="100">
        <v>0</v>
      </c>
    </row>
    <row r="91" spans="1:5" ht="30" customHeight="1" x14ac:dyDescent="0.25">
      <c r="A91" s="9"/>
      <c r="B91" s="8" t="s">
        <v>89</v>
      </c>
      <c r="C91" s="100">
        <v>600</v>
      </c>
      <c r="D91" s="100">
        <v>257.02999999999997</v>
      </c>
      <c r="E91" s="100">
        <v>500</v>
      </c>
    </row>
    <row r="92" spans="1:5" ht="30" customHeight="1" x14ac:dyDescent="0.25">
      <c r="A92" s="9"/>
      <c r="B92" s="8" t="s">
        <v>90</v>
      </c>
      <c r="C92" s="100"/>
      <c r="D92" s="100"/>
      <c r="E92" s="100">
        <v>0</v>
      </c>
    </row>
    <row r="93" spans="1:5" ht="30" customHeight="1" x14ac:dyDescent="0.25">
      <c r="A93" s="9"/>
      <c r="B93" s="8" t="s">
        <v>156</v>
      </c>
      <c r="C93" s="100"/>
      <c r="D93" s="100"/>
      <c r="E93" s="100">
        <v>0</v>
      </c>
    </row>
    <row r="94" spans="1:5" ht="30" customHeight="1" x14ac:dyDescent="0.25">
      <c r="A94" s="9"/>
      <c r="B94" s="8" t="s">
        <v>157</v>
      </c>
      <c r="C94" s="100"/>
      <c r="D94" s="100"/>
      <c r="E94" s="100">
        <v>0</v>
      </c>
    </row>
    <row r="95" spans="1:5" ht="30" customHeight="1" x14ac:dyDescent="0.25">
      <c r="A95" s="9"/>
      <c r="B95" s="8" t="s">
        <v>91</v>
      </c>
      <c r="C95" s="100">
        <v>700</v>
      </c>
      <c r="D95" s="100">
        <v>1441.34</v>
      </c>
      <c r="E95" s="100">
        <v>2000</v>
      </c>
    </row>
    <row r="96" spans="1:5" ht="30" customHeight="1" x14ac:dyDescent="0.25">
      <c r="A96" s="9"/>
      <c r="B96" s="8" t="s">
        <v>92</v>
      </c>
      <c r="C96" s="100">
        <v>5000</v>
      </c>
      <c r="D96" s="100">
        <v>3587.29</v>
      </c>
      <c r="E96" s="100">
        <v>4000</v>
      </c>
    </row>
    <row r="97" spans="1:5" ht="30" customHeight="1" x14ac:dyDescent="0.25">
      <c r="A97" s="9"/>
      <c r="B97" s="8" t="s">
        <v>93</v>
      </c>
      <c r="C97" s="100"/>
      <c r="D97" s="100"/>
      <c r="E97" s="100">
        <v>0</v>
      </c>
    </row>
    <row r="98" spans="1:5" ht="30" customHeight="1" x14ac:dyDescent="0.25">
      <c r="A98" s="9"/>
      <c r="B98" s="8" t="s">
        <v>132</v>
      </c>
      <c r="C98" s="100">
        <v>50</v>
      </c>
      <c r="D98" s="100"/>
      <c r="E98" s="100">
        <v>0</v>
      </c>
    </row>
    <row r="99" spans="1:5" s="75" customFormat="1" ht="30" customHeight="1" x14ac:dyDescent="0.25">
      <c r="A99" s="49" t="s">
        <v>9</v>
      </c>
      <c r="B99" s="50" t="s">
        <v>94</v>
      </c>
      <c r="C99" s="104">
        <f>C100</f>
        <v>621142.74</v>
      </c>
      <c r="D99" s="104">
        <f>D100</f>
        <v>454719.25</v>
      </c>
      <c r="E99" s="104">
        <f t="shared" ref="E99" si="3">E100</f>
        <v>700000</v>
      </c>
    </row>
    <row r="100" spans="1:5" ht="30" customHeight="1" x14ac:dyDescent="0.25">
      <c r="A100" s="9" t="s">
        <v>1</v>
      </c>
      <c r="B100" s="8" t="s">
        <v>95</v>
      </c>
      <c r="C100" s="100">
        <v>621142.74</v>
      </c>
      <c r="D100" s="100">
        <f>281928.54+109363.34+63427.37</f>
        <v>454719.25</v>
      </c>
      <c r="E100" s="100">
        <v>700000</v>
      </c>
    </row>
    <row r="101" spans="1:5" s="75" customFormat="1" ht="30" customHeight="1" x14ac:dyDescent="0.25">
      <c r="A101" s="49" t="s">
        <v>11</v>
      </c>
      <c r="B101" s="50" t="s">
        <v>96</v>
      </c>
      <c r="C101" s="104">
        <f>C102+C103+C104</f>
        <v>199084.21000000002</v>
      </c>
      <c r="D101" s="104">
        <f>D102+D103+D104</f>
        <v>146807.71999999997</v>
      </c>
      <c r="E101" s="104">
        <f t="shared" ref="E101" si="4">E102+E103+E104</f>
        <v>212120</v>
      </c>
    </row>
    <row r="102" spans="1:5" s="79" customFormat="1" ht="30" customHeight="1" x14ac:dyDescent="0.25">
      <c r="A102" s="9"/>
      <c r="B102" s="8" t="s">
        <v>97</v>
      </c>
      <c r="C102" s="100">
        <v>900</v>
      </c>
      <c r="D102" s="100">
        <v>84.6</v>
      </c>
      <c r="E102" s="100">
        <v>120</v>
      </c>
    </row>
    <row r="103" spans="1:5" s="79" customFormat="1" ht="30" customHeight="1" x14ac:dyDescent="0.25">
      <c r="A103" s="9"/>
      <c r="B103" s="8" t="s">
        <v>98</v>
      </c>
      <c r="C103" s="100">
        <v>120000</v>
      </c>
      <c r="D103" s="100">
        <f>34929.54+55411.17</f>
        <v>90340.709999999992</v>
      </c>
      <c r="E103" s="100">
        <v>135000</v>
      </c>
    </row>
    <row r="104" spans="1:5" s="79" customFormat="1" ht="30" customHeight="1" x14ac:dyDescent="0.25">
      <c r="A104" s="9"/>
      <c r="B104" s="8" t="s">
        <v>99</v>
      </c>
      <c r="C104" s="100">
        <v>78184.210000000006</v>
      </c>
      <c r="D104" s="100">
        <f>146723.12-90340.71</f>
        <v>56382.409999999989</v>
      </c>
      <c r="E104" s="100">
        <v>77000</v>
      </c>
    </row>
    <row r="105" spans="1:5" s="75" customFormat="1" ht="30" customHeight="1" x14ac:dyDescent="0.25">
      <c r="A105" s="49" t="s">
        <v>15</v>
      </c>
      <c r="B105" s="50" t="s">
        <v>100</v>
      </c>
      <c r="C105" s="104">
        <f>C106</f>
        <v>0</v>
      </c>
      <c r="D105" s="104">
        <f>D106</f>
        <v>0</v>
      </c>
      <c r="E105" s="104">
        <f t="shared" ref="E105" si="5">E106</f>
        <v>0</v>
      </c>
    </row>
    <row r="106" spans="1:5" ht="30" customHeight="1" x14ac:dyDescent="0.25">
      <c r="A106" s="39"/>
      <c r="B106" s="16" t="s">
        <v>101</v>
      </c>
      <c r="C106" s="100"/>
      <c r="D106" s="100">
        <v>0</v>
      </c>
      <c r="E106" s="100"/>
    </row>
    <row r="107" spans="1:5" s="52" customFormat="1" ht="30" customHeight="1" x14ac:dyDescent="0.25">
      <c r="A107" s="49" t="s">
        <v>19</v>
      </c>
      <c r="B107" s="50" t="s">
        <v>148</v>
      </c>
      <c r="C107" s="104">
        <f>C108</f>
        <v>0</v>
      </c>
      <c r="D107" s="104">
        <f>D108</f>
        <v>0</v>
      </c>
      <c r="E107" s="104">
        <f t="shared" ref="E107" si="6">E108</f>
        <v>0</v>
      </c>
    </row>
    <row r="108" spans="1:5" s="6" customFormat="1" ht="30" customHeight="1" x14ac:dyDescent="0.25">
      <c r="A108" s="39"/>
      <c r="B108" s="16" t="s">
        <v>148</v>
      </c>
      <c r="C108" s="100"/>
      <c r="D108" s="100"/>
      <c r="E108" s="100"/>
    </row>
    <row r="109" spans="1:5" s="75" customFormat="1" ht="30" customHeight="1" x14ac:dyDescent="0.25">
      <c r="A109" s="49" t="s">
        <v>21</v>
      </c>
      <c r="B109" s="50" t="s">
        <v>102</v>
      </c>
      <c r="C109" s="104">
        <f>C110+C111+C112+C113+C114+C115+C116+C117+C118+C119+C120+C121+C122+C123+C124+C125</f>
        <v>120246.86</v>
      </c>
      <c r="D109" s="104">
        <f>D110+D111+D112+D113+D114+D115+D116+D117+D118+D119+D120+D121+D122+D123+D124+D125</f>
        <v>91687.439999999973</v>
      </c>
      <c r="E109" s="104">
        <f t="shared" ref="E109" si="7">E110+E111+E112+E113+E114+E115+E116+E117+E118+E119+E120+E121+E122+E123+E124+E125</f>
        <v>139582</v>
      </c>
    </row>
    <row r="110" spans="1:5" ht="30" customHeight="1" x14ac:dyDescent="0.25">
      <c r="A110" s="9"/>
      <c r="B110" s="8" t="s">
        <v>103</v>
      </c>
      <c r="C110" s="100">
        <v>400</v>
      </c>
      <c r="D110" s="100">
        <v>227.14</v>
      </c>
      <c r="E110" s="100">
        <v>400</v>
      </c>
    </row>
    <row r="111" spans="1:5" ht="30" customHeight="1" x14ac:dyDescent="0.25">
      <c r="A111" s="9"/>
      <c r="B111" s="8" t="s">
        <v>104</v>
      </c>
      <c r="C111" s="100"/>
      <c r="D111" s="100"/>
      <c r="E111" s="100">
        <v>0</v>
      </c>
    </row>
    <row r="112" spans="1:5" ht="30" customHeight="1" x14ac:dyDescent="0.25">
      <c r="A112" s="9"/>
      <c r="B112" s="8" t="s">
        <v>105</v>
      </c>
      <c r="C112" s="100">
        <v>20000</v>
      </c>
      <c r="D112" s="100">
        <v>15599.3</v>
      </c>
      <c r="E112" s="100">
        <f>21240*1</f>
        <v>21240</v>
      </c>
    </row>
    <row r="113" spans="1:5" ht="30" customHeight="1" x14ac:dyDescent="0.25">
      <c r="A113" s="9" t="s">
        <v>1</v>
      </c>
      <c r="B113" s="8" t="s">
        <v>106</v>
      </c>
      <c r="C113" s="100">
        <v>62326.86</v>
      </c>
      <c r="D113" s="100">
        <f>51676.08+1628.52</f>
        <v>53304.6</v>
      </c>
      <c r="E113" s="100">
        <f>((32*700)+(32*1120)+(32*1200)+(32*140)+(10*140))*0.85</f>
        <v>87142</v>
      </c>
    </row>
    <row r="114" spans="1:5" ht="30" customHeight="1" x14ac:dyDescent="0.25">
      <c r="A114" s="9"/>
      <c r="B114" s="8" t="s">
        <v>107</v>
      </c>
      <c r="C114" s="100"/>
      <c r="D114" s="100"/>
      <c r="E114" s="100">
        <v>0</v>
      </c>
    </row>
    <row r="115" spans="1:5" ht="30" customHeight="1" x14ac:dyDescent="0.25">
      <c r="A115" s="9"/>
      <c r="B115" s="8" t="s">
        <v>108</v>
      </c>
      <c r="C115" s="100">
        <v>31000</v>
      </c>
      <c r="D115" s="100">
        <v>16767.98</v>
      </c>
      <c r="E115" s="100">
        <v>22500</v>
      </c>
    </row>
    <row r="116" spans="1:5" ht="30" customHeight="1" x14ac:dyDescent="0.25">
      <c r="A116" s="9"/>
      <c r="B116" s="8" t="s">
        <v>109</v>
      </c>
      <c r="C116" s="100">
        <v>1500</v>
      </c>
      <c r="D116" s="100">
        <v>1513.09</v>
      </c>
      <c r="E116" s="100">
        <v>2200</v>
      </c>
    </row>
    <row r="117" spans="1:5" ht="30" customHeight="1" x14ac:dyDescent="0.25">
      <c r="A117" s="9"/>
      <c r="B117" s="8" t="s">
        <v>110</v>
      </c>
      <c r="C117" s="100">
        <v>400</v>
      </c>
      <c r="D117" s="100"/>
      <c r="E117" s="100">
        <v>0</v>
      </c>
    </row>
    <row r="118" spans="1:5" ht="30" customHeight="1" x14ac:dyDescent="0.25">
      <c r="A118" s="9"/>
      <c r="B118" s="8" t="s">
        <v>111</v>
      </c>
      <c r="C118" s="100">
        <v>200</v>
      </c>
      <c r="D118" s="100">
        <v>68.760000000000005</v>
      </c>
      <c r="E118" s="100">
        <v>100</v>
      </c>
    </row>
    <row r="119" spans="1:5" ht="30" customHeight="1" x14ac:dyDescent="0.25">
      <c r="A119" s="9"/>
      <c r="B119" s="8" t="s">
        <v>112</v>
      </c>
      <c r="C119" s="100"/>
      <c r="D119" s="100"/>
      <c r="E119" s="100">
        <v>0</v>
      </c>
    </row>
    <row r="120" spans="1:5" ht="30" customHeight="1" x14ac:dyDescent="0.25">
      <c r="A120" s="9"/>
      <c r="B120" s="8" t="s">
        <v>113</v>
      </c>
      <c r="C120" s="100"/>
      <c r="D120" s="100"/>
      <c r="E120" s="100">
        <v>0</v>
      </c>
    </row>
    <row r="121" spans="1:5" ht="30" customHeight="1" x14ac:dyDescent="0.25">
      <c r="A121" s="9"/>
      <c r="B121" s="8" t="s">
        <v>114</v>
      </c>
      <c r="C121" s="100">
        <v>1100</v>
      </c>
      <c r="D121" s="100">
        <v>764.64</v>
      </c>
      <c r="E121" s="100">
        <v>1100</v>
      </c>
    </row>
    <row r="122" spans="1:5" ht="30" customHeight="1" x14ac:dyDescent="0.25">
      <c r="A122" s="9"/>
      <c r="B122" s="8" t="s">
        <v>115</v>
      </c>
      <c r="C122" s="100">
        <v>20</v>
      </c>
      <c r="D122" s="100"/>
      <c r="E122" s="100">
        <v>0</v>
      </c>
    </row>
    <row r="123" spans="1:5" ht="30" customHeight="1" x14ac:dyDescent="0.25">
      <c r="A123" s="9"/>
      <c r="B123" s="8" t="s">
        <v>116</v>
      </c>
      <c r="C123" s="100">
        <v>1800</v>
      </c>
      <c r="D123" s="100">
        <f>213.19+1166.74</f>
        <v>1379.93</v>
      </c>
      <c r="E123" s="100">
        <v>2000</v>
      </c>
    </row>
    <row r="124" spans="1:5" ht="30" customHeight="1" x14ac:dyDescent="0.25">
      <c r="A124" s="9"/>
      <c r="B124" s="8" t="s">
        <v>117</v>
      </c>
      <c r="C124" s="100">
        <v>400</v>
      </c>
      <c r="D124" s="100">
        <v>332</v>
      </c>
      <c r="E124" s="100">
        <v>400</v>
      </c>
    </row>
    <row r="125" spans="1:5" ht="30" customHeight="1" x14ac:dyDescent="0.25">
      <c r="A125" s="9"/>
      <c r="B125" s="8" t="s">
        <v>118</v>
      </c>
      <c r="C125" s="100">
        <v>1100</v>
      </c>
      <c r="D125" s="100">
        <v>1730</v>
      </c>
      <c r="E125" s="100">
        <v>2500</v>
      </c>
    </row>
    <row r="126" spans="1:5" s="75" customFormat="1" ht="30" customHeight="1" x14ac:dyDescent="0.25">
      <c r="A126" s="54" t="s">
        <v>23</v>
      </c>
      <c r="B126" s="55" t="s">
        <v>119</v>
      </c>
      <c r="C126" s="105">
        <f>C127+C128</f>
        <v>7963.37</v>
      </c>
      <c r="D126" s="105">
        <f>D127+D128</f>
        <v>4821.17</v>
      </c>
      <c r="E126" s="105">
        <f>E127+E128</f>
        <v>9005</v>
      </c>
    </row>
    <row r="127" spans="1:5" ht="30" customHeight="1" x14ac:dyDescent="0.25">
      <c r="A127" s="9"/>
      <c r="B127" s="8" t="s">
        <v>120</v>
      </c>
      <c r="C127" s="100">
        <v>15</v>
      </c>
      <c r="D127" s="100">
        <v>0.65</v>
      </c>
      <c r="E127" s="100">
        <v>5</v>
      </c>
    </row>
    <row r="128" spans="1:5" ht="30" customHeight="1" x14ac:dyDescent="0.25">
      <c r="A128" s="9"/>
      <c r="B128" s="8" t="s">
        <v>121</v>
      </c>
      <c r="C128" s="100">
        <v>7948.37</v>
      </c>
      <c r="D128" s="100">
        <v>4820.5200000000004</v>
      </c>
      <c r="E128" s="100">
        <v>9000</v>
      </c>
    </row>
    <row r="129" spans="1:5" s="75" customFormat="1" ht="30" customHeight="1" x14ac:dyDescent="0.25">
      <c r="A129" s="54" t="s">
        <v>25</v>
      </c>
      <c r="B129" s="55" t="s">
        <v>122</v>
      </c>
      <c r="C129" s="105">
        <f>C130+C131+C132+C133</f>
        <v>9556.0400000000009</v>
      </c>
      <c r="D129" s="105">
        <f>D130+D131+D132+D133</f>
        <v>1767.29</v>
      </c>
      <c r="E129" s="105">
        <f t="shared" ref="E129" si="8">E130+E131+E132+E133</f>
        <v>7000</v>
      </c>
    </row>
    <row r="130" spans="1:5" s="72" customFormat="1" ht="30" customHeight="1" x14ac:dyDescent="0.25">
      <c r="A130" s="44"/>
      <c r="B130" s="18" t="s">
        <v>123</v>
      </c>
      <c r="C130" s="100">
        <v>5000</v>
      </c>
      <c r="D130" s="100">
        <v>1767.29</v>
      </c>
      <c r="E130" s="100">
        <v>5000</v>
      </c>
    </row>
    <row r="131" spans="1:5" ht="51" customHeight="1" x14ac:dyDescent="0.25">
      <c r="A131" s="9"/>
      <c r="B131" s="8" t="s">
        <v>124</v>
      </c>
      <c r="C131" s="100">
        <v>3556.04</v>
      </c>
      <c r="D131" s="100"/>
      <c r="E131" s="100">
        <v>2000</v>
      </c>
    </row>
    <row r="132" spans="1:5" ht="30" customHeight="1" x14ac:dyDescent="0.25">
      <c r="A132" s="9"/>
      <c r="B132" s="8" t="s">
        <v>125</v>
      </c>
      <c r="C132" s="100"/>
      <c r="D132" s="100"/>
      <c r="E132" s="100">
        <v>0</v>
      </c>
    </row>
    <row r="133" spans="1:5" ht="30" customHeight="1" x14ac:dyDescent="0.25">
      <c r="A133" s="9"/>
      <c r="B133" s="8" t="s">
        <v>126</v>
      </c>
      <c r="C133" s="100">
        <v>1000</v>
      </c>
      <c r="D133" s="100"/>
      <c r="E133" s="100">
        <v>0</v>
      </c>
    </row>
    <row r="134" spans="1:5" s="74" customFormat="1" ht="30" customHeight="1" x14ac:dyDescent="0.25">
      <c r="A134" s="12" t="s">
        <v>27</v>
      </c>
      <c r="B134" s="22" t="s">
        <v>128</v>
      </c>
      <c r="C134" s="110">
        <f t="shared" ref="C134" si="9">C9-C29</f>
        <v>116132.45999999973</v>
      </c>
      <c r="D134" s="110">
        <f t="shared" ref="D134:E134" si="10">D9-D29</f>
        <v>267246.81999999983</v>
      </c>
      <c r="E134" s="110">
        <f t="shared" si="10"/>
        <v>200493</v>
      </c>
    </row>
  </sheetData>
  <mergeCells count="11"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4"/>
  <sheetViews>
    <sheetView topLeftCell="A40" workbookViewId="0">
      <selection activeCell="I38" sqref="I38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96"/>
      <c r="E2" s="65"/>
    </row>
    <row r="3" spans="1:5" s="47" customFormat="1" ht="15.75" x14ac:dyDescent="0.25">
      <c r="A3" s="1" t="s">
        <v>1</v>
      </c>
      <c r="B3" s="81" t="s">
        <v>176</v>
      </c>
      <c r="C3" s="25"/>
      <c r="D3" s="25"/>
      <c r="E3" s="25"/>
    </row>
    <row r="4" spans="1:5" s="75" customFormat="1" ht="15.75" x14ac:dyDescent="0.25">
      <c r="A4" s="66"/>
      <c r="B4" s="124" t="s">
        <v>177</v>
      </c>
      <c r="C4" s="124"/>
      <c r="D4" s="124"/>
      <c r="E4" s="124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25" t="s">
        <v>1</v>
      </c>
      <c r="B6" s="128" t="s">
        <v>2</v>
      </c>
      <c r="C6" s="149" t="s">
        <v>169</v>
      </c>
      <c r="D6" s="149" t="s">
        <v>170</v>
      </c>
      <c r="E6" s="149" t="s">
        <v>171</v>
      </c>
    </row>
    <row r="7" spans="1:5" s="73" customFormat="1" ht="15" customHeight="1" x14ac:dyDescent="0.25">
      <c r="A7" s="126"/>
      <c r="B7" s="129"/>
      <c r="C7" s="150"/>
      <c r="D7" s="150"/>
      <c r="E7" s="150"/>
    </row>
    <row r="8" spans="1:5" s="73" customFormat="1" ht="40.5" customHeight="1" x14ac:dyDescent="0.25">
      <c r="A8" s="127"/>
      <c r="B8" s="130"/>
      <c r="C8" s="151"/>
      <c r="D8" s="151"/>
      <c r="E8" s="151"/>
    </row>
    <row r="9" spans="1:5" s="73" customFormat="1" ht="30" customHeight="1" x14ac:dyDescent="0.25">
      <c r="A9" s="2" t="s">
        <v>3</v>
      </c>
      <c r="B9" s="15" t="s">
        <v>4</v>
      </c>
      <c r="C9" s="107">
        <f>C10+C11+C12+C13+C14+C15+C16+C17+C18+C19+C20+C21+C22+C23+C24+C25</f>
        <v>285191.69999999995</v>
      </c>
      <c r="D9" s="107">
        <f>D10+D11+D12+D13+D14+D15+D16+D17+D18+D19+D20+D21+D22+D23+D24+D25</f>
        <v>243936.33000000002</v>
      </c>
      <c r="E9" s="108">
        <f>E10+E11+E12+E13+E14+E15+E16+E17+E18+E19+E20+E21+E22+E23+E24+E25</f>
        <v>733822.25</v>
      </c>
    </row>
    <row r="10" spans="1:5" ht="30" customHeight="1" x14ac:dyDescent="0.25">
      <c r="A10" s="35" t="s">
        <v>5</v>
      </c>
      <c r="B10" s="16" t="s">
        <v>6</v>
      </c>
      <c r="C10" s="100"/>
      <c r="D10" s="100"/>
      <c r="E10" s="100"/>
    </row>
    <row r="11" spans="1:5" ht="30" customHeight="1" x14ac:dyDescent="0.25">
      <c r="A11" s="37" t="s">
        <v>7</v>
      </c>
      <c r="B11" s="8" t="s">
        <v>8</v>
      </c>
      <c r="C11" s="100">
        <f>247704</f>
        <v>247704</v>
      </c>
      <c r="D11" s="100">
        <f>144526.91+23899.97+6908.17+25355.64</f>
        <v>200690.69</v>
      </c>
      <c r="E11" s="100">
        <v>686722.25</v>
      </c>
    </row>
    <row r="12" spans="1:5" ht="30" customHeight="1" x14ac:dyDescent="0.25">
      <c r="A12" s="37" t="s">
        <v>9</v>
      </c>
      <c r="B12" s="8" t="s">
        <v>10</v>
      </c>
      <c r="C12" s="100"/>
      <c r="D12" s="100"/>
      <c r="E12" s="100"/>
    </row>
    <row r="13" spans="1:5" ht="30" customHeight="1" x14ac:dyDescent="0.25">
      <c r="A13" s="35" t="s">
        <v>11</v>
      </c>
      <c r="B13" s="8" t="s">
        <v>12</v>
      </c>
      <c r="C13" s="100"/>
      <c r="D13" s="100"/>
      <c r="E13" s="100"/>
    </row>
    <row r="14" spans="1:5" ht="30" customHeight="1" x14ac:dyDescent="0.25">
      <c r="A14" s="37" t="s">
        <v>13</v>
      </c>
      <c r="B14" s="8" t="s">
        <v>14</v>
      </c>
      <c r="C14" s="100"/>
      <c r="D14" s="100"/>
      <c r="E14" s="100"/>
    </row>
    <row r="15" spans="1:5" ht="30" customHeight="1" x14ac:dyDescent="0.25">
      <c r="A15" s="37" t="s">
        <v>15</v>
      </c>
      <c r="B15" s="8" t="s">
        <v>16</v>
      </c>
      <c r="C15" s="100">
        <f>35000-702.9</f>
        <v>34297.1</v>
      </c>
      <c r="D15" s="100">
        <f>32876.73</f>
        <v>32876.730000000003</v>
      </c>
      <c r="E15" s="100">
        <v>33000</v>
      </c>
    </row>
    <row r="16" spans="1:5" ht="30" customHeight="1" x14ac:dyDescent="0.25">
      <c r="A16" s="35" t="s">
        <v>17</v>
      </c>
      <c r="B16" s="8" t="s">
        <v>18</v>
      </c>
      <c r="C16" s="100"/>
      <c r="D16" s="100"/>
      <c r="E16" s="100"/>
    </row>
    <row r="17" spans="1:5" ht="30" customHeight="1" x14ac:dyDescent="0.25">
      <c r="A17" s="37" t="s">
        <v>19</v>
      </c>
      <c r="B17" s="8" t="s">
        <v>20</v>
      </c>
      <c r="C17" s="100"/>
      <c r="D17" s="100"/>
      <c r="E17" s="100"/>
    </row>
    <row r="18" spans="1:5" ht="30" customHeight="1" x14ac:dyDescent="0.25">
      <c r="A18" s="37" t="s">
        <v>21</v>
      </c>
      <c r="B18" s="8" t="s">
        <v>22</v>
      </c>
      <c r="C18" s="100"/>
      <c r="D18" s="100"/>
      <c r="E18" s="100"/>
    </row>
    <row r="19" spans="1:5" ht="30" customHeight="1" x14ac:dyDescent="0.25">
      <c r="A19" s="35" t="s">
        <v>23</v>
      </c>
      <c r="B19" s="8" t="s">
        <v>24</v>
      </c>
      <c r="C19" s="100"/>
      <c r="D19" s="100"/>
      <c r="E19" s="100"/>
    </row>
    <row r="20" spans="1:5" ht="30" customHeight="1" x14ac:dyDescent="0.25">
      <c r="A20" s="37" t="s">
        <v>25</v>
      </c>
      <c r="B20" s="8" t="s">
        <v>186</v>
      </c>
      <c r="C20" s="100"/>
      <c r="D20" s="100">
        <v>9212.66</v>
      </c>
      <c r="E20" s="100">
        <v>13000</v>
      </c>
    </row>
    <row r="21" spans="1:5" ht="30" customHeight="1" x14ac:dyDescent="0.25">
      <c r="A21" s="37" t="s">
        <v>27</v>
      </c>
      <c r="B21" s="8" t="s">
        <v>28</v>
      </c>
      <c r="C21" s="100"/>
      <c r="D21" s="100"/>
      <c r="E21" s="100"/>
    </row>
    <row r="22" spans="1:5" ht="30" customHeight="1" x14ac:dyDescent="0.25">
      <c r="A22" s="35" t="s">
        <v>29</v>
      </c>
      <c r="B22" s="8" t="s">
        <v>30</v>
      </c>
      <c r="C22" s="100"/>
      <c r="D22" s="100"/>
      <c r="E22" s="100"/>
    </row>
    <row r="23" spans="1:5" ht="30" customHeight="1" x14ac:dyDescent="0.25">
      <c r="A23" s="37" t="s">
        <v>31</v>
      </c>
      <c r="B23" s="8" t="s">
        <v>32</v>
      </c>
      <c r="C23" s="100">
        <v>2800</v>
      </c>
      <c r="D23" s="100">
        <f>42.21+836.01+9.29</f>
        <v>887.51</v>
      </c>
      <c r="E23" s="100">
        <v>1000</v>
      </c>
    </row>
    <row r="24" spans="1:5" ht="30" customHeight="1" x14ac:dyDescent="0.25">
      <c r="A24" s="37" t="s">
        <v>33</v>
      </c>
      <c r="B24" s="8" t="s">
        <v>34</v>
      </c>
      <c r="C24" s="100"/>
      <c r="D24" s="100"/>
      <c r="E24" s="100"/>
    </row>
    <row r="25" spans="1:5" s="79" customFormat="1" ht="30" customHeight="1" x14ac:dyDescent="0.25">
      <c r="A25" s="35" t="s">
        <v>35</v>
      </c>
      <c r="B25" s="8" t="s">
        <v>36</v>
      </c>
      <c r="C25" s="100">
        <f>400-9.4</f>
        <v>390.6</v>
      </c>
      <c r="D25" s="100">
        <f>268.74</f>
        <v>268.74</v>
      </c>
      <c r="E25" s="100">
        <v>100</v>
      </c>
    </row>
    <row r="26" spans="1:5" s="73" customFormat="1" ht="30" customHeight="1" x14ac:dyDescent="0.25">
      <c r="A26" s="125" t="s">
        <v>1</v>
      </c>
      <c r="B26" s="137" t="s">
        <v>37</v>
      </c>
      <c r="C26" s="149" t="s">
        <v>169</v>
      </c>
      <c r="D26" s="149" t="s">
        <v>170</v>
      </c>
      <c r="E26" s="149" t="s">
        <v>171</v>
      </c>
    </row>
    <row r="27" spans="1:5" s="73" customFormat="1" ht="25.5" customHeight="1" x14ac:dyDescent="0.25">
      <c r="A27" s="126"/>
      <c r="B27" s="138"/>
      <c r="C27" s="150"/>
      <c r="D27" s="150"/>
      <c r="E27" s="150"/>
    </row>
    <row r="28" spans="1:5" s="73" customFormat="1" ht="9" customHeight="1" x14ac:dyDescent="0.25">
      <c r="A28" s="127"/>
      <c r="B28" s="139"/>
      <c r="C28" s="151"/>
      <c r="D28" s="151"/>
      <c r="E28" s="151"/>
    </row>
    <row r="29" spans="1:5" s="73" customFormat="1" ht="30" customHeight="1" x14ac:dyDescent="0.25">
      <c r="A29" s="4" t="s">
        <v>38</v>
      </c>
      <c r="B29" s="17" t="s">
        <v>39</v>
      </c>
      <c r="C29" s="109">
        <f>C31+C48+C99+C101+C105+C109+C126+C129+C107</f>
        <v>248961.25</v>
      </c>
      <c r="D29" s="109">
        <f>D31+D48+D99+D101+D105+D109+D126+D129+D107</f>
        <v>161521.91</v>
      </c>
      <c r="E29" s="109">
        <f t="shared" ref="E29" si="0">E31+E48+E99+E101+E105+E109+E126+E129+E107</f>
        <v>608525.86</v>
      </c>
    </row>
    <row r="30" spans="1:5" s="73" customFormat="1" ht="30" customHeight="1" x14ac:dyDescent="0.25">
      <c r="A30" s="7"/>
      <c r="B30" s="76"/>
      <c r="C30" s="112"/>
      <c r="D30" s="112"/>
      <c r="E30" s="113"/>
    </row>
    <row r="31" spans="1:5" s="75" customFormat="1" ht="30" customHeight="1" x14ac:dyDescent="0.25">
      <c r="A31" s="49" t="s">
        <v>5</v>
      </c>
      <c r="B31" s="50" t="s">
        <v>40</v>
      </c>
      <c r="C31" s="104">
        <f>C32+C33+C34+C35+C36+C37+C38+C39+C40+C41+C42+C43+C44+C45+C46+C47</f>
        <v>9660</v>
      </c>
      <c r="D31" s="104">
        <f>D32+D33+D34+D35+D36+D37+D38+D39+D40+D41+D42+D43+D44+D45+D46+D47</f>
        <v>5110.7</v>
      </c>
      <c r="E31" s="104">
        <f t="shared" ref="E31" si="1">E32+E33+E34+E35+E36+E37+E38+E39+E40+E41+E42+E43+E44+E45+E46+E47</f>
        <v>10000</v>
      </c>
    </row>
    <row r="32" spans="1:5" s="72" customFormat="1" ht="30" customHeight="1" x14ac:dyDescent="0.25">
      <c r="A32" s="42"/>
      <c r="B32" s="18" t="s">
        <v>41</v>
      </c>
      <c r="C32" s="100">
        <f>3500</f>
        <v>3500</v>
      </c>
      <c r="D32" s="100">
        <f>2243.35</f>
        <v>2243.35</v>
      </c>
      <c r="E32" s="100">
        <v>4000</v>
      </c>
    </row>
    <row r="33" spans="1:5" s="72" customFormat="1" ht="30" customHeight="1" x14ac:dyDescent="0.25">
      <c r="A33" s="42"/>
      <c r="B33" s="18" t="s">
        <v>42</v>
      </c>
      <c r="C33" s="100">
        <v>200</v>
      </c>
      <c r="D33" s="100">
        <f>220.56</f>
        <v>220.56</v>
      </c>
      <c r="E33" s="100">
        <v>300</v>
      </c>
    </row>
    <row r="34" spans="1:5" ht="30" customHeight="1" x14ac:dyDescent="0.25">
      <c r="A34" s="9" t="s">
        <v>1</v>
      </c>
      <c r="B34" s="8" t="s">
        <v>43</v>
      </c>
      <c r="C34" s="100">
        <v>60</v>
      </c>
      <c r="D34" s="100">
        <f>147.64</f>
        <v>147.63999999999999</v>
      </c>
      <c r="E34" s="100">
        <v>300</v>
      </c>
    </row>
    <row r="35" spans="1:5" ht="30" customHeight="1" x14ac:dyDescent="0.25">
      <c r="A35" s="9"/>
      <c r="B35" s="8" t="s">
        <v>44</v>
      </c>
      <c r="C35" s="100">
        <f>300</f>
        <v>300</v>
      </c>
      <c r="D35" s="100">
        <v>622.1</v>
      </c>
      <c r="E35" s="100">
        <v>2000</v>
      </c>
    </row>
    <row r="36" spans="1:5" ht="30" customHeight="1" x14ac:dyDescent="0.25">
      <c r="A36" s="9"/>
      <c r="B36" s="8" t="s">
        <v>45</v>
      </c>
      <c r="C36" s="100">
        <f>600</f>
        <v>600</v>
      </c>
      <c r="D36" s="100">
        <f>52.84+710.36</f>
        <v>763.2</v>
      </c>
      <c r="E36" s="100">
        <v>1500</v>
      </c>
    </row>
    <row r="37" spans="1:5" ht="30" customHeight="1" x14ac:dyDescent="0.25">
      <c r="A37" s="9" t="s">
        <v>1</v>
      </c>
      <c r="B37" s="8" t="s">
        <v>46</v>
      </c>
      <c r="C37" s="100"/>
      <c r="D37" s="100"/>
      <c r="E37" s="100">
        <v>0</v>
      </c>
    </row>
    <row r="38" spans="1:5" ht="30" customHeight="1" x14ac:dyDescent="0.25">
      <c r="A38" s="9"/>
      <c r="B38" s="8" t="s">
        <v>47</v>
      </c>
      <c r="C38" s="100"/>
      <c r="D38" s="100"/>
      <c r="E38" s="100">
        <v>0</v>
      </c>
    </row>
    <row r="39" spans="1:5" ht="30" customHeight="1" x14ac:dyDescent="0.25">
      <c r="A39" s="9"/>
      <c r="B39" s="8" t="s">
        <v>48</v>
      </c>
      <c r="C39" s="100">
        <v>5000</v>
      </c>
      <c r="D39" s="100">
        <v>1058.72</v>
      </c>
      <c r="E39" s="100">
        <v>1400</v>
      </c>
    </row>
    <row r="40" spans="1:5" ht="30" customHeight="1" x14ac:dyDescent="0.25">
      <c r="A40" s="9"/>
      <c r="B40" s="8" t="s">
        <v>49</v>
      </c>
      <c r="C40" s="100">
        <v>0</v>
      </c>
      <c r="D40" s="100"/>
      <c r="E40" s="100">
        <v>0</v>
      </c>
    </row>
    <row r="41" spans="1:5" ht="30" customHeight="1" x14ac:dyDescent="0.25">
      <c r="A41" s="9"/>
      <c r="B41" s="8" t="s">
        <v>133</v>
      </c>
      <c r="C41" s="100">
        <v>0</v>
      </c>
      <c r="D41" s="100"/>
      <c r="E41" s="100">
        <v>0</v>
      </c>
    </row>
    <row r="42" spans="1:5" ht="30" customHeight="1" x14ac:dyDescent="0.25">
      <c r="A42" s="9"/>
      <c r="B42" s="8" t="s">
        <v>139</v>
      </c>
      <c r="C42" s="100">
        <v>0</v>
      </c>
      <c r="D42" s="100"/>
      <c r="E42" s="100">
        <v>0</v>
      </c>
    </row>
    <row r="43" spans="1:5" ht="30" customHeight="1" x14ac:dyDescent="0.25">
      <c r="A43" s="9"/>
      <c r="B43" s="8" t="s">
        <v>50</v>
      </c>
      <c r="C43" s="100">
        <v>0</v>
      </c>
      <c r="D43" s="100"/>
      <c r="E43" s="100">
        <v>0</v>
      </c>
    </row>
    <row r="44" spans="1:5" ht="30" customHeight="1" x14ac:dyDescent="0.25">
      <c r="A44" s="9"/>
      <c r="B44" s="8" t="s">
        <v>51</v>
      </c>
      <c r="C44" s="100"/>
      <c r="D44" s="100"/>
      <c r="E44" s="100">
        <v>0</v>
      </c>
    </row>
    <row r="45" spans="1:5" ht="30" customHeight="1" x14ac:dyDescent="0.25">
      <c r="A45" s="9"/>
      <c r="B45" s="8" t="s">
        <v>134</v>
      </c>
      <c r="C45" s="100">
        <v>0</v>
      </c>
      <c r="D45" s="100"/>
      <c r="E45" s="100">
        <v>0</v>
      </c>
    </row>
    <row r="46" spans="1:5" ht="30" customHeight="1" x14ac:dyDescent="0.25">
      <c r="A46" s="9"/>
      <c r="B46" s="8"/>
      <c r="C46" s="100">
        <v>0</v>
      </c>
      <c r="D46" s="100"/>
      <c r="E46" s="100">
        <v>0</v>
      </c>
    </row>
    <row r="47" spans="1:5" ht="30" customHeight="1" x14ac:dyDescent="0.25">
      <c r="A47" s="9"/>
      <c r="B47" s="8" t="s">
        <v>52</v>
      </c>
      <c r="C47" s="100">
        <v>0</v>
      </c>
      <c r="D47" s="100">
        <v>55.13</v>
      </c>
      <c r="E47" s="100">
        <v>500</v>
      </c>
    </row>
    <row r="48" spans="1:5" s="75" customFormat="1" ht="30" customHeight="1" x14ac:dyDescent="0.25">
      <c r="A48" s="49" t="s">
        <v>7</v>
      </c>
      <c r="B48" s="50" t="s">
        <v>53</v>
      </c>
      <c r="C48" s="104">
        <f>C49+C50+C51+C52+C53+C54+C55+C56+C57+C58+C59+C60+C61+C62+C63+C64+C65+C66+C67+C68+C69+C70+C71+C72+C73+C75+C76+C77+C78+C79+C80+C81+C82+C83+C84+C85+C86+C87+C88+C89+C90+C91+C92+C93+C94+C95+C96+C97+C98+C74</f>
        <v>95941.25</v>
      </c>
      <c r="D48" s="104">
        <f>D49+D50+D51+D52+D53+D54+D55+D56+D57+D58+D59+D60+D61+D62+D63+D64+D65+D66+D67+D68+D69+D70+D71+D72+D73+D75+D76+D77+D78+D79+D80+D81+D82+D83+D84+D85+D86+D87+D88+D89+D90+D91+D92+D93+D94+D95+D96+D97+D98+D74</f>
        <v>62532.22</v>
      </c>
      <c r="E48" s="104">
        <f t="shared" ref="E48" si="2">E49+E50+E51+E52+E53+E54+E55+E56+E57+E58+E59+E60+E61+E62+E63+E64+E65+E66+E67+E68+E69+E70+E71+E72+E73+E75+E76+E77+E78+E79+E80+E81+E82+E83+E84+E85+E86+E87+E88+E89+E90+E91+E92+E93+E94+E95+E96+E97+E98+E74</f>
        <v>417187.86</v>
      </c>
    </row>
    <row r="49" spans="1:5" ht="30" customHeight="1" x14ac:dyDescent="0.25">
      <c r="A49" s="9"/>
      <c r="B49" s="8" t="s">
        <v>54</v>
      </c>
      <c r="C49" s="100">
        <v>80</v>
      </c>
      <c r="D49" s="100">
        <f>57.12+57.12</f>
        <v>114.24</v>
      </c>
      <c r="E49" s="100">
        <v>170</v>
      </c>
    </row>
    <row r="50" spans="1:5" ht="30" customHeight="1" x14ac:dyDescent="0.25">
      <c r="A50" s="9"/>
      <c r="B50" s="8" t="s">
        <v>55</v>
      </c>
      <c r="C50" s="100">
        <v>0</v>
      </c>
      <c r="D50" s="100"/>
      <c r="E50" s="100">
        <v>0</v>
      </c>
    </row>
    <row r="51" spans="1:5" ht="30" customHeight="1" x14ac:dyDescent="0.25">
      <c r="A51" s="9"/>
      <c r="B51" s="8" t="s">
        <v>56</v>
      </c>
      <c r="C51" s="100">
        <v>0</v>
      </c>
      <c r="D51" s="100"/>
      <c r="E51" s="100">
        <v>0</v>
      </c>
    </row>
    <row r="52" spans="1:5" ht="30" customHeight="1" x14ac:dyDescent="0.25">
      <c r="A52" s="9"/>
      <c r="B52" s="8" t="s">
        <v>57</v>
      </c>
      <c r="C52" s="100">
        <v>0</v>
      </c>
      <c r="D52" s="100">
        <v>128.32</v>
      </c>
      <c r="E52" s="100">
        <v>200</v>
      </c>
    </row>
    <row r="53" spans="1:5" ht="30" customHeight="1" x14ac:dyDescent="0.25">
      <c r="A53" s="9"/>
      <c r="B53" s="8" t="s">
        <v>58</v>
      </c>
      <c r="C53" s="100">
        <v>0</v>
      </c>
      <c r="D53" s="100">
        <v>600</v>
      </c>
      <c r="E53" s="100">
        <v>800</v>
      </c>
    </row>
    <row r="54" spans="1:5" ht="30" customHeight="1" x14ac:dyDescent="0.25">
      <c r="A54" s="9"/>
      <c r="B54" s="8" t="s">
        <v>59</v>
      </c>
      <c r="C54" s="100">
        <v>0</v>
      </c>
      <c r="D54" s="100"/>
      <c r="E54" s="100">
        <v>0</v>
      </c>
    </row>
    <row r="55" spans="1:5" ht="30" customHeight="1" x14ac:dyDescent="0.25">
      <c r="A55" s="9"/>
      <c r="B55" s="19" t="s">
        <v>60</v>
      </c>
      <c r="C55" s="100">
        <v>1500</v>
      </c>
      <c r="D55" s="100">
        <v>468.8</v>
      </c>
      <c r="E55" s="100">
        <v>1000</v>
      </c>
    </row>
    <row r="56" spans="1:5" ht="30" customHeight="1" x14ac:dyDescent="0.25">
      <c r="A56" s="9"/>
      <c r="B56" s="19" t="s">
        <v>61</v>
      </c>
      <c r="C56" s="100">
        <v>0</v>
      </c>
      <c r="D56" s="100"/>
      <c r="E56" s="100">
        <v>2150</v>
      </c>
    </row>
    <row r="57" spans="1:5" ht="30" customHeight="1" x14ac:dyDescent="0.25">
      <c r="A57" s="9"/>
      <c r="B57" s="8" t="s">
        <v>62</v>
      </c>
      <c r="C57" s="100">
        <v>0</v>
      </c>
      <c r="D57" s="100"/>
      <c r="E57" s="100">
        <v>0</v>
      </c>
    </row>
    <row r="58" spans="1:5" ht="30" customHeight="1" x14ac:dyDescent="0.25">
      <c r="A58" s="9"/>
      <c r="B58" s="8" t="s">
        <v>135</v>
      </c>
      <c r="C58" s="100">
        <v>0</v>
      </c>
      <c r="D58" s="100"/>
      <c r="E58" s="100">
        <v>0</v>
      </c>
    </row>
    <row r="59" spans="1:5" ht="30" customHeight="1" x14ac:dyDescent="0.25">
      <c r="A59" s="9"/>
      <c r="B59" s="8"/>
      <c r="C59" s="100">
        <v>0</v>
      </c>
      <c r="D59" s="100"/>
      <c r="E59" s="100">
        <v>0</v>
      </c>
    </row>
    <row r="60" spans="1:5" ht="30" customHeight="1" x14ac:dyDescent="0.25">
      <c r="A60" s="9"/>
      <c r="B60" s="8" t="s">
        <v>63</v>
      </c>
      <c r="C60" s="100"/>
      <c r="D60" s="100"/>
      <c r="E60" s="100">
        <v>0</v>
      </c>
    </row>
    <row r="61" spans="1:5" ht="30" customHeight="1" x14ac:dyDescent="0.25">
      <c r="A61" s="9"/>
      <c r="B61" s="8" t="s">
        <v>64</v>
      </c>
      <c r="C61" s="100">
        <v>0</v>
      </c>
      <c r="D61" s="100"/>
      <c r="E61" s="100">
        <v>0</v>
      </c>
    </row>
    <row r="62" spans="1:5" ht="30" customHeight="1" x14ac:dyDescent="0.25">
      <c r="A62" s="9"/>
      <c r="B62" s="8" t="s">
        <v>65</v>
      </c>
      <c r="C62" s="100"/>
      <c r="D62" s="100"/>
      <c r="E62" s="100">
        <v>0</v>
      </c>
    </row>
    <row r="63" spans="1:5" ht="30" customHeight="1" x14ac:dyDescent="0.25">
      <c r="A63" s="9"/>
      <c r="B63" s="8" t="s">
        <v>136</v>
      </c>
      <c r="C63" s="100">
        <v>0</v>
      </c>
      <c r="D63" s="100"/>
      <c r="E63" s="100">
        <v>0</v>
      </c>
    </row>
    <row r="64" spans="1:5" ht="30" customHeight="1" x14ac:dyDescent="0.25">
      <c r="A64" s="9"/>
      <c r="B64" s="8"/>
      <c r="C64" s="100">
        <v>0</v>
      </c>
      <c r="D64" s="100"/>
      <c r="E64" s="100">
        <v>0</v>
      </c>
    </row>
    <row r="65" spans="1:5" ht="30" customHeight="1" x14ac:dyDescent="0.25">
      <c r="A65" s="9"/>
      <c r="B65" s="8" t="s">
        <v>66</v>
      </c>
      <c r="C65" s="100">
        <v>0</v>
      </c>
      <c r="D65" s="100"/>
      <c r="E65" s="100">
        <v>0</v>
      </c>
    </row>
    <row r="66" spans="1:5" ht="30" customHeight="1" x14ac:dyDescent="0.25">
      <c r="A66" s="9"/>
      <c r="B66" s="8" t="s">
        <v>67</v>
      </c>
      <c r="C66" s="100">
        <v>0</v>
      </c>
      <c r="D66" s="100"/>
      <c r="E66" s="100">
        <v>0</v>
      </c>
    </row>
    <row r="67" spans="1:5" ht="30" customHeight="1" x14ac:dyDescent="0.25">
      <c r="A67" s="9"/>
      <c r="B67" s="8" t="s">
        <v>68</v>
      </c>
      <c r="C67" s="100">
        <v>0</v>
      </c>
      <c r="D67" s="100"/>
      <c r="E67" s="100">
        <v>0</v>
      </c>
    </row>
    <row r="68" spans="1:5" ht="30" customHeight="1" x14ac:dyDescent="0.25">
      <c r="A68" s="9"/>
      <c r="B68" s="8" t="s">
        <v>137</v>
      </c>
      <c r="C68" s="100">
        <v>0</v>
      </c>
      <c r="D68" s="100"/>
      <c r="E68" s="100">
        <v>0</v>
      </c>
    </row>
    <row r="69" spans="1:5" ht="30" customHeight="1" x14ac:dyDescent="0.25">
      <c r="A69" s="9"/>
      <c r="B69" s="8" t="s">
        <v>138</v>
      </c>
      <c r="C69" s="100">
        <v>0</v>
      </c>
      <c r="D69" s="100"/>
      <c r="E69" s="100">
        <v>0</v>
      </c>
    </row>
    <row r="70" spans="1:5" ht="30" customHeight="1" x14ac:dyDescent="0.25">
      <c r="A70" s="9"/>
      <c r="B70" s="8" t="s">
        <v>69</v>
      </c>
      <c r="C70" s="100">
        <v>0</v>
      </c>
      <c r="D70" s="100"/>
      <c r="E70" s="100">
        <v>0</v>
      </c>
    </row>
    <row r="71" spans="1:5" ht="30" customHeight="1" x14ac:dyDescent="0.25">
      <c r="A71" s="9"/>
      <c r="B71" s="8" t="s">
        <v>70</v>
      </c>
      <c r="C71" s="100">
        <v>0</v>
      </c>
      <c r="D71" s="100"/>
      <c r="E71" s="100">
        <v>0</v>
      </c>
    </row>
    <row r="72" spans="1:5" ht="30" customHeight="1" x14ac:dyDescent="0.25">
      <c r="A72" s="9"/>
      <c r="B72" s="8" t="s">
        <v>71</v>
      </c>
      <c r="C72" s="100">
        <v>0</v>
      </c>
      <c r="D72" s="100"/>
      <c r="E72" s="100">
        <v>0</v>
      </c>
    </row>
    <row r="73" spans="1:5" ht="30" customHeight="1" x14ac:dyDescent="0.25">
      <c r="A73" s="9"/>
      <c r="B73" s="8" t="s">
        <v>72</v>
      </c>
      <c r="C73" s="100">
        <v>0</v>
      </c>
      <c r="D73" s="100"/>
      <c r="E73" s="100">
        <v>0</v>
      </c>
    </row>
    <row r="74" spans="1:5" ht="30" customHeight="1" x14ac:dyDescent="0.25">
      <c r="A74" s="9"/>
      <c r="B74" s="8" t="s">
        <v>73</v>
      </c>
      <c r="C74" s="100">
        <v>0</v>
      </c>
      <c r="D74" s="100"/>
      <c r="E74" s="100">
        <v>0</v>
      </c>
    </row>
    <row r="75" spans="1:5" ht="30" customHeight="1" x14ac:dyDescent="0.25">
      <c r="A75" s="9"/>
      <c r="B75" s="8" t="s">
        <v>74</v>
      </c>
      <c r="C75" s="100">
        <v>1000</v>
      </c>
      <c r="D75" s="100"/>
      <c r="E75" s="100">
        <v>0</v>
      </c>
    </row>
    <row r="76" spans="1:5" ht="30" customHeight="1" x14ac:dyDescent="0.25">
      <c r="A76" s="9"/>
      <c r="B76" s="8" t="s">
        <v>75</v>
      </c>
      <c r="C76" s="100"/>
      <c r="D76" s="100"/>
      <c r="E76" s="100">
        <v>0</v>
      </c>
    </row>
    <row r="77" spans="1:5" ht="30" customHeight="1" x14ac:dyDescent="0.25">
      <c r="A77" s="9"/>
      <c r="B77" s="8" t="s">
        <v>76</v>
      </c>
      <c r="C77" s="100"/>
      <c r="D77" s="100"/>
      <c r="E77" s="100">
        <v>0</v>
      </c>
    </row>
    <row r="78" spans="1:5" ht="30" customHeight="1" x14ac:dyDescent="0.25">
      <c r="A78" s="9"/>
      <c r="B78" s="8" t="s">
        <v>77</v>
      </c>
      <c r="C78" s="100">
        <f>20</f>
        <v>20</v>
      </c>
      <c r="D78" s="100">
        <f>280</f>
        <v>280</v>
      </c>
      <c r="E78" s="100">
        <v>500</v>
      </c>
    </row>
    <row r="79" spans="1:5" ht="36.75" customHeight="1" x14ac:dyDescent="0.25">
      <c r="A79" s="9"/>
      <c r="B79" s="8" t="s">
        <v>78</v>
      </c>
      <c r="C79" s="100"/>
      <c r="D79" s="100"/>
      <c r="E79" s="100">
        <v>0</v>
      </c>
    </row>
    <row r="80" spans="1:5" ht="30" customHeight="1" x14ac:dyDescent="0.25">
      <c r="A80" s="9"/>
      <c r="B80" s="8" t="s">
        <v>79</v>
      </c>
      <c r="C80" s="100"/>
      <c r="D80" s="100"/>
      <c r="E80" s="100">
        <v>0</v>
      </c>
    </row>
    <row r="81" spans="1:5" ht="30" customHeight="1" x14ac:dyDescent="0.25">
      <c r="A81" s="9"/>
      <c r="B81" s="8" t="s">
        <v>80</v>
      </c>
      <c r="C81" s="100"/>
      <c r="D81" s="100"/>
      <c r="E81" s="100">
        <v>0</v>
      </c>
    </row>
    <row r="82" spans="1:5" ht="30" customHeight="1" x14ac:dyDescent="0.25">
      <c r="A82" s="9"/>
      <c r="B82" s="8" t="s">
        <v>81</v>
      </c>
      <c r="C82" s="100"/>
      <c r="D82" s="100"/>
      <c r="E82" s="100">
        <v>0</v>
      </c>
    </row>
    <row r="83" spans="1:5" ht="30" customHeight="1" x14ac:dyDescent="0.25">
      <c r="A83" s="9"/>
      <c r="B83" s="8" t="s">
        <v>82</v>
      </c>
      <c r="C83" s="100">
        <v>70000</v>
      </c>
      <c r="D83" s="100">
        <v>49352.61</v>
      </c>
      <c r="E83" s="100">
        <f>13000+5000+25000+5000</f>
        <v>48000</v>
      </c>
    </row>
    <row r="84" spans="1:5" ht="30" customHeight="1" x14ac:dyDescent="0.25">
      <c r="A84" s="9"/>
      <c r="B84" s="8" t="s">
        <v>83</v>
      </c>
      <c r="C84" s="100">
        <v>0</v>
      </c>
      <c r="D84" s="100"/>
      <c r="E84" s="100">
        <v>345000</v>
      </c>
    </row>
    <row r="85" spans="1:5" ht="30" customHeight="1" x14ac:dyDescent="0.25">
      <c r="A85" s="9"/>
      <c r="B85" s="8" t="s">
        <v>84</v>
      </c>
      <c r="C85" s="100">
        <f>2500+641.25</f>
        <v>3141.25</v>
      </c>
      <c r="D85" s="100">
        <f>178</f>
        <v>178</v>
      </c>
      <c r="E85" s="100">
        <v>6000</v>
      </c>
    </row>
    <row r="86" spans="1:5" ht="30" customHeight="1" x14ac:dyDescent="0.25">
      <c r="A86" s="9"/>
      <c r="B86" s="8" t="s">
        <v>85</v>
      </c>
      <c r="C86" s="100"/>
      <c r="D86" s="100"/>
      <c r="E86" s="100">
        <v>0</v>
      </c>
    </row>
    <row r="87" spans="1:5" ht="30" customHeight="1" x14ac:dyDescent="0.25">
      <c r="A87" s="9"/>
      <c r="B87" s="8" t="s">
        <v>131</v>
      </c>
      <c r="C87" s="100">
        <v>4000</v>
      </c>
      <c r="D87" s="100">
        <v>4688.59</v>
      </c>
      <c r="E87" s="100">
        <v>5000</v>
      </c>
    </row>
    <row r="88" spans="1:5" ht="30" customHeight="1" x14ac:dyDescent="0.25">
      <c r="A88" s="9"/>
      <c r="B88" s="8" t="s">
        <v>86</v>
      </c>
      <c r="C88" s="100"/>
      <c r="D88" s="100"/>
      <c r="E88" s="100">
        <v>0</v>
      </c>
    </row>
    <row r="89" spans="1:5" ht="30" customHeight="1" x14ac:dyDescent="0.25">
      <c r="A89" s="9"/>
      <c r="B89" s="8" t="s">
        <v>158</v>
      </c>
      <c r="C89" s="100">
        <v>2000</v>
      </c>
      <c r="D89" s="100">
        <v>4953.8</v>
      </c>
      <c r="E89" s="100">
        <v>6000</v>
      </c>
    </row>
    <row r="90" spans="1:5" ht="30" customHeight="1" x14ac:dyDescent="0.25">
      <c r="A90" s="9"/>
      <c r="B90" s="8" t="s">
        <v>159</v>
      </c>
      <c r="C90" s="100">
        <f>14200</f>
        <v>14200</v>
      </c>
      <c r="D90" s="100">
        <v>1767.86</v>
      </c>
      <c r="E90" s="100">
        <v>2367.8599999999997</v>
      </c>
    </row>
    <row r="91" spans="1:5" ht="30" customHeight="1" x14ac:dyDescent="0.25">
      <c r="A91" s="9"/>
      <c r="B91" s="8" t="s">
        <v>89</v>
      </c>
      <c r="C91" s="100"/>
      <c r="D91" s="100"/>
      <c r="E91" s="100">
        <v>0</v>
      </c>
    </row>
    <row r="92" spans="1:5" ht="30" customHeight="1" x14ac:dyDescent="0.25">
      <c r="A92" s="9"/>
      <c r="B92" s="8" t="s">
        <v>90</v>
      </c>
      <c r="C92" s="100"/>
      <c r="D92" s="100"/>
      <c r="E92" s="100">
        <v>0</v>
      </c>
    </row>
    <row r="93" spans="1:5" ht="30" customHeight="1" x14ac:dyDescent="0.25">
      <c r="A93" s="9"/>
      <c r="B93" s="8" t="s">
        <v>156</v>
      </c>
      <c r="C93" s="100"/>
      <c r="D93" s="100"/>
      <c r="E93" s="100">
        <v>0</v>
      </c>
    </row>
    <row r="94" spans="1:5" ht="30" customHeight="1" x14ac:dyDescent="0.25">
      <c r="A94" s="9"/>
      <c r="B94" s="8" t="s">
        <v>157</v>
      </c>
      <c r="C94" s="100"/>
      <c r="D94" s="100"/>
      <c r="E94" s="100">
        <v>0</v>
      </c>
    </row>
    <row r="95" spans="1:5" ht="30" customHeight="1" x14ac:dyDescent="0.25">
      <c r="A95" s="9"/>
      <c r="B95" s="8" t="s">
        <v>91</v>
      </c>
      <c r="C95" s="100">
        <v>0</v>
      </c>
      <c r="D95" s="100"/>
      <c r="E95" s="100">
        <v>0</v>
      </c>
    </row>
    <row r="96" spans="1:5" ht="30" customHeight="1" x14ac:dyDescent="0.25">
      <c r="A96" s="9"/>
      <c r="B96" s="8" t="s">
        <v>92</v>
      </c>
      <c r="C96" s="100">
        <v>0</v>
      </c>
      <c r="D96" s="100"/>
      <c r="E96" s="100">
        <v>0</v>
      </c>
    </row>
    <row r="97" spans="1:5" ht="30" customHeight="1" x14ac:dyDescent="0.25">
      <c r="A97" s="9"/>
      <c r="B97" s="8" t="s">
        <v>93</v>
      </c>
      <c r="C97" s="100">
        <v>0</v>
      </c>
      <c r="D97" s="100"/>
      <c r="E97" s="100">
        <v>0</v>
      </c>
    </row>
    <row r="98" spans="1:5" ht="30" customHeight="1" x14ac:dyDescent="0.25">
      <c r="A98" s="9"/>
      <c r="B98" s="8" t="s">
        <v>132</v>
      </c>
      <c r="C98" s="100">
        <v>0</v>
      </c>
      <c r="D98" s="100"/>
      <c r="E98" s="100">
        <v>0</v>
      </c>
    </row>
    <row r="99" spans="1:5" s="75" customFormat="1" ht="30" customHeight="1" x14ac:dyDescent="0.25">
      <c r="A99" s="49" t="s">
        <v>9</v>
      </c>
      <c r="B99" s="50" t="s">
        <v>94</v>
      </c>
      <c r="C99" s="104">
        <f>C100</f>
        <v>128000</v>
      </c>
      <c r="D99" s="104">
        <f>D100</f>
        <v>77605.090000000011</v>
      </c>
      <c r="E99" s="104">
        <f t="shared" ref="E99" si="3">E100</f>
        <v>150000</v>
      </c>
    </row>
    <row r="100" spans="1:5" ht="30" customHeight="1" x14ac:dyDescent="0.25">
      <c r="A100" s="9" t="s">
        <v>1</v>
      </c>
      <c r="B100" s="8" t="s">
        <v>95</v>
      </c>
      <c r="C100" s="100">
        <v>128000</v>
      </c>
      <c r="D100" s="100">
        <f>8786.6+3643.04+2050.89+39143.58+15020.13+8960.85</f>
        <v>77605.090000000011</v>
      </c>
      <c r="E100" s="100">
        <v>150000</v>
      </c>
    </row>
    <row r="101" spans="1:5" s="75" customFormat="1" ht="30" customHeight="1" x14ac:dyDescent="0.25">
      <c r="A101" s="49" t="s">
        <v>11</v>
      </c>
      <c r="B101" s="50" t="s">
        <v>96</v>
      </c>
      <c r="C101" s="104">
        <f>C102+C103+C104</f>
        <v>4000</v>
      </c>
      <c r="D101" s="104">
        <f>D102+D103+D104</f>
        <v>3105.36</v>
      </c>
      <c r="E101" s="104">
        <f t="shared" ref="E101" si="4">E102+E103+E104</f>
        <v>4400</v>
      </c>
    </row>
    <row r="102" spans="1:5" s="79" customFormat="1" ht="30" customHeight="1" x14ac:dyDescent="0.25">
      <c r="A102" s="9"/>
      <c r="B102" s="8" t="s">
        <v>97</v>
      </c>
      <c r="C102" s="100">
        <v>2200</v>
      </c>
      <c r="D102" s="100">
        <f>1620.63</f>
        <v>1620.63</v>
      </c>
      <c r="E102" s="100">
        <v>2200</v>
      </c>
    </row>
    <row r="103" spans="1:5" ht="30" customHeight="1" x14ac:dyDescent="0.25">
      <c r="A103" s="9"/>
      <c r="B103" s="8" t="s">
        <v>98</v>
      </c>
      <c r="C103" s="100"/>
      <c r="D103" s="100"/>
      <c r="E103" s="100">
        <v>0</v>
      </c>
    </row>
    <row r="104" spans="1:5" ht="30" customHeight="1" x14ac:dyDescent="0.25">
      <c r="A104" s="9"/>
      <c r="B104" s="8" t="s">
        <v>99</v>
      </c>
      <c r="C104" s="100">
        <v>1800</v>
      </c>
      <c r="D104" s="100">
        <f>830.16+654.57</f>
        <v>1484.73</v>
      </c>
      <c r="E104" s="100">
        <v>2200</v>
      </c>
    </row>
    <row r="105" spans="1:5" s="75" customFormat="1" ht="30" customHeight="1" x14ac:dyDescent="0.25">
      <c r="A105" s="49" t="s">
        <v>15</v>
      </c>
      <c r="B105" s="50" t="s">
        <v>100</v>
      </c>
      <c r="C105" s="118">
        <f>C106</f>
        <v>0</v>
      </c>
      <c r="D105" s="118">
        <f>D106</f>
        <v>0</v>
      </c>
      <c r="E105" s="104">
        <f t="shared" ref="E105" si="5">E106</f>
        <v>0</v>
      </c>
    </row>
    <row r="106" spans="1:5" ht="30" customHeight="1" x14ac:dyDescent="0.25">
      <c r="A106" s="39"/>
      <c r="B106" s="16" t="s">
        <v>101</v>
      </c>
      <c r="C106" s="116"/>
      <c r="D106" s="116"/>
      <c r="E106" s="100"/>
    </row>
    <row r="107" spans="1:5" s="52" customFormat="1" ht="30" customHeight="1" x14ac:dyDescent="0.25">
      <c r="A107" s="49" t="s">
        <v>19</v>
      </c>
      <c r="B107" s="50" t="s">
        <v>148</v>
      </c>
      <c r="C107" s="118">
        <f>C108</f>
        <v>0</v>
      </c>
      <c r="D107" s="118">
        <f>D108</f>
        <v>0</v>
      </c>
      <c r="E107" s="104">
        <f t="shared" ref="E107" si="6">E108</f>
        <v>0</v>
      </c>
    </row>
    <row r="108" spans="1:5" s="6" customFormat="1" ht="30" customHeight="1" x14ac:dyDescent="0.25">
      <c r="A108" s="39"/>
      <c r="B108" s="16" t="s">
        <v>148</v>
      </c>
      <c r="C108" s="116"/>
      <c r="D108" s="116"/>
      <c r="E108" s="100"/>
    </row>
    <row r="109" spans="1:5" s="75" customFormat="1" ht="30" customHeight="1" x14ac:dyDescent="0.25">
      <c r="A109" s="49" t="s">
        <v>21</v>
      </c>
      <c r="B109" s="50" t="s">
        <v>102</v>
      </c>
      <c r="C109" s="118">
        <f>C110+C111+C112+C113+C114+C115+C116+C117+C118+C119+C120+C121+C122+C123+C124+C125</f>
        <v>11360</v>
      </c>
      <c r="D109" s="118">
        <f>D110+D111+D112+D113+D114+D115+D116+D117+D118+D119+D120+D121+D122+D123+D124+D125</f>
        <v>13062.34</v>
      </c>
      <c r="E109" s="104">
        <f t="shared" ref="E109" si="7">E110+E111+E112+E113+E114+E115+E116+E117+E118+E119+E120+E121+E122+E123+E124+E125</f>
        <v>26788</v>
      </c>
    </row>
    <row r="110" spans="1:5" ht="30" customHeight="1" x14ac:dyDescent="0.25">
      <c r="A110" s="9"/>
      <c r="B110" s="8" t="s">
        <v>103</v>
      </c>
      <c r="C110" s="100"/>
      <c r="D110" s="116"/>
      <c r="E110" s="100">
        <v>0</v>
      </c>
    </row>
    <row r="111" spans="1:5" ht="30" customHeight="1" x14ac:dyDescent="0.25">
      <c r="A111" s="9"/>
      <c r="B111" s="8" t="s">
        <v>104</v>
      </c>
      <c r="C111" s="100"/>
      <c r="D111" s="116"/>
      <c r="E111" s="100">
        <v>0</v>
      </c>
    </row>
    <row r="112" spans="1:5" ht="30" customHeight="1" x14ac:dyDescent="0.25">
      <c r="A112" s="9"/>
      <c r="B112" s="8" t="s">
        <v>105</v>
      </c>
      <c r="C112" s="100">
        <v>3000</v>
      </c>
      <c r="D112" s="116">
        <f>452.33+2228.96</f>
        <v>2681.29</v>
      </c>
      <c r="E112" s="100">
        <f>3800*0.9</f>
        <v>3420</v>
      </c>
    </row>
    <row r="113" spans="1:5" ht="30" customHeight="1" x14ac:dyDescent="0.25">
      <c r="A113" s="9" t="s">
        <v>1</v>
      </c>
      <c r="B113" s="8" t="s">
        <v>106</v>
      </c>
      <c r="C113" s="100">
        <v>8000</v>
      </c>
      <c r="D113" s="116">
        <f>1807.33+7920.88+398.17+144.67</f>
        <v>10271.049999999999</v>
      </c>
      <c r="E113" s="100">
        <f>((10*700+10*1120)+(6*1200)+(10*140)+(2*140))*0.85</f>
        <v>23018</v>
      </c>
    </row>
    <row r="114" spans="1:5" ht="30" customHeight="1" x14ac:dyDescent="0.25">
      <c r="A114" s="9"/>
      <c r="B114" s="8" t="s">
        <v>107</v>
      </c>
      <c r="C114" s="100"/>
      <c r="D114" s="116"/>
      <c r="E114" s="100">
        <v>0</v>
      </c>
    </row>
    <row r="115" spans="1:5" ht="30" customHeight="1" x14ac:dyDescent="0.25">
      <c r="A115" s="9"/>
      <c r="B115" s="8" t="s">
        <v>108</v>
      </c>
      <c r="C115" s="100"/>
      <c r="D115" s="116"/>
      <c r="E115" s="100">
        <v>0</v>
      </c>
    </row>
    <row r="116" spans="1:5" ht="30" customHeight="1" x14ac:dyDescent="0.25">
      <c r="A116" s="9"/>
      <c r="B116" s="8" t="s">
        <v>109</v>
      </c>
      <c r="C116" s="100"/>
      <c r="D116" s="116"/>
      <c r="E116" s="100">
        <v>0</v>
      </c>
    </row>
    <row r="117" spans="1:5" ht="30" customHeight="1" x14ac:dyDescent="0.25">
      <c r="A117" s="9"/>
      <c r="B117" s="8" t="s">
        <v>110</v>
      </c>
      <c r="C117" s="100"/>
      <c r="D117" s="116"/>
      <c r="E117" s="100">
        <v>0</v>
      </c>
    </row>
    <row r="118" spans="1:5" ht="30" customHeight="1" x14ac:dyDescent="0.25">
      <c r="A118" s="9"/>
      <c r="B118" s="8" t="s">
        <v>111</v>
      </c>
      <c r="C118" s="100">
        <v>0</v>
      </c>
      <c r="D118" s="116"/>
      <c r="E118" s="100">
        <v>0</v>
      </c>
    </row>
    <row r="119" spans="1:5" ht="30" customHeight="1" x14ac:dyDescent="0.25">
      <c r="A119" s="9"/>
      <c r="B119" s="8" t="s">
        <v>112</v>
      </c>
      <c r="C119" s="100">
        <v>0</v>
      </c>
      <c r="D119" s="116"/>
      <c r="E119" s="100">
        <v>0</v>
      </c>
    </row>
    <row r="120" spans="1:5" ht="30" customHeight="1" x14ac:dyDescent="0.25">
      <c r="A120" s="9"/>
      <c r="B120" s="8" t="s">
        <v>113</v>
      </c>
      <c r="C120" s="100">
        <v>0</v>
      </c>
      <c r="D120" s="116"/>
      <c r="E120" s="100">
        <v>0</v>
      </c>
    </row>
    <row r="121" spans="1:5" ht="30" customHeight="1" x14ac:dyDescent="0.25">
      <c r="A121" s="9"/>
      <c r="B121" s="8" t="s">
        <v>114</v>
      </c>
      <c r="C121" s="100">
        <v>0</v>
      </c>
      <c r="D121" s="116"/>
      <c r="E121" s="100">
        <v>0</v>
      </c>
    </row>
    <row r="122" spans="1:5" ht="30" customHeight="1" x14ac:dyDescent="0.25">
      <c r="A122" s="9"/>
      <c r="B122" s="8" t="s">
        <v>115</v>
      </c>
      <c r="C122" s="100">
        <v>0</v>
      </c>
      <c r="D122" s="116"/>
      <c r="E122" s="100">
        <v>0</v>
      </c>
    </row>
    <row r="123" spans="1:5" ht="30" customHeight="1" x14ac:dyDescent="0.25">
      <c r="A123" s="9"/>
      <c r="B123" s="8" t="s">
        <v>116</v>
      </c>
      <c r="C123" s="100">
        <v>10</v>
      </c>
      <c r="D123" s="116"/>
      <c r="E123" s="100">
        <v>0</v>
      </c>
    </row>
    <row r="124" spans="1:5" ht="30" customHeight="1" x14ac:dyDescent="0.25">
      <c r="A124" s="9"/>
      <c r="B124" s="8" t="s">
        <v>117</v>
      </c>
      <c r="C124" s="100">
        <v>0</v>
      </c>
      <c r="D124" s="116"/>
      <c r="E124" s="100">
        <v>0</v>
      </c>
    </row>
    <row r="125" spans="1:5" ht="30" customHeight="1" x14ac:dyDescent="0.25">
      <c r="A125" s="9"/>
      <c r="B125" s="8" t="s">
        <v>118</v>
      </c>
      <c r="C125" s="100">
        <v>350</v>
      </c>
      <c r="D125" s="116">
        <v>110</v>
      </c>
      <c r="E125" s="100">
        <v>350</v>
      </c>
    </row>
    <row r="126" spans="1:5" s="75" customFormat="1" ht="30" customHeight="1" x14ac:dyDescent="0.25">
      <c r="A126" s="54" t="s">
        <v>23</v>
      </c>
      <c r="B126" s="55" t="s">
        <v>119</v>
      </c>
      <c r="C126" s="119">
        <f>C127+C128</f>
        <v>0</v>
      </c>
      <c r="D126" s="119">
        <f>D127+D128</f>
        <v>0</v>
      </c>
      <c r="E126" s="105">
        <f>E127+E128</f>
        <v>0</v>
      </c>
    </row>
    <row r="127" spans="1:5" ht="30" customHeight="1" x14ac:dyDescent="0.25">
      <c r="A127" s="9"/>
      <c r="B127" s="8" t="s">
        <v>120</v>
      </c>
      <c r="C127" s="116">
        <v>0</v>
      </c>
      <c r="D127" s="116">
        <v>0</v>
      </c>
      <c r="E127" s="100"/>
    </row>
    <row r="128" spans="1:5" ht="30" customHeight="1" x14ac:dyDescent="0.25">
      <c r="A128" s="9"/>
      <c r="B128" s="8" t="s">
        <v>121</v>
      </c>
      <c r="C128" s="116">
        <v>0</v>
      </c>
      <c r="D128" s="116">
        <v>0</v>
      </c>
      <c r="E128" s="100"/>
    </row>
    <row r="129" spans="1:5" s="75" customFormat="1" ht="30" customHeight="1" x14ac:dyDescent="0.25">
      <c r="A129" s="54" t="s">
        <v>25</v>
      </c>
      <c r="B129" s="55" t="s">
        <v>122</v>
      </c>
      <c r="C129" s="119">
        <f>C130+C131+C132+C133</f>
        <v>0</v>
      </c>
      <c r="D129" s="119">
        <f>D130+D131+D132+D133</f>
        <v>106.2</v>
      </c>
      <c r="E129" s="105">
        <f t="shared" ref="E129" si="8">E130+E131+E132+E133</f>
        <v>150</v>
      </c>
    </row>
    <row r="130" spans="1:5" s="72" customFormat="1" ht="30" customHeight="1" x14ac:dyDescent="0.25">
      <c r="A130" s="44"/>
      <c r="B130" s="18" t="s">
        <v>123</v>
      </c>
      <c r="C130" s="116"/>
      <c r="D130" s="116">
        <f>106.2</f>
        <v>106.2</v>
      </c>
      <c r="E130" s="100">
        <v>150</v>
      </c>
    </row>
    <row r="131" spans="1:5" ht="51" customHeight="1" x14ac:dyDescent="0.25">
      <c r="A131" s="9"/>
      <c r="B131" s="8" t="s">
        <v>124</v>
      </c>
      <c r="C131" s="116">
        <v>0</v>
      </c>
      <c r="D131" s="116"/>
      <c r="E131" s="100">
        <v>0</v>
      </c>
    </row>
    <row r="132" spans="1:5" ht="30" customHeight="1" x14ac:dyDescent="0.25">
      <c r="A132" s="9"/>
      <c r="B132" s="8" t="s">
        <v>125</v>
      </c>
      <c r="C132" s="116">
        <v>0</v>
      </c>
      <c r="D132" s="116"/>
      <c r="E132" s="100">
        <v>0</v>
      </c>
    </row>
    <row r="133" spans="1:5" ht="30" customHeight="1" x14ac:dyDescent="0.25">
      <c r="A133" s="9"/>
      <c r="B133" s="8" t="s">
        <v>126</v>
      </c>
      <c r="C133" s="116">
        <v>0</v>
      </c>
      <c r="D133" s="116"/>
      <c r="E133" s="100">
        <v>0</v>
      </c>
    </row>
    <row r="134" spans="1:5" s="74" customFormat="1" ht="30" customHeight="1" x14ac:dyDescent="0.25">
      <c r="A134" s="12" t="s">
        <v>27</v>
      </c>
      <c r="B134" s="22" t="s">
        <v>128</v>
      </c>
      <c r="C134" s="120">
        <f t="shared" ref="C134" si="9">C9-C29</f>
        <v>36230.449999999953</v>
      </c>
      <c r="D134" s="121">
        <f t="shared" ref="D134:E134" si="10">D9-D29</f>
        <v>82414.420000000013</v>
      </c>
      <c r="E134" s="110">
        <f t="shared" si="10"/>
        <v>125296.39000000001</v>
      </c>
    </row>
  </sheetData>
  <mergeCells count="11"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6C99-3CDD-4783-A61B-00F2556EFDD5}">
  <dimension ref="A1:E134"/>
  <sheetViews>
    <sheetView topLeftCell="A28" workbookViewId="0">
      <selection activeCell="K99" sqref="K99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9.140625" style="45"/>
    <col min="7" max="7" width="15.85546875" style="45" bestFit="1" customWidth="1"/>
    <col min="8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96"/>
      <c r="E2" s="65"/>
    </row>
    <row r="3" spans="1:5" s="47" customFormat="1" ht="15.75" x14ac:dyDescent="0.25">
      <c r="A3" s="1" t="s">
        <v>1</v>
      </c>
      <c r="B3" s="81" t="s">
        <v>176</v>
      </c>
      <c r="C3" s="25"/>
      <c r="D3" s="25"/>
      <c r="E3" s="25"/>
    </row>
    <row r="4" spans="1:5" s="75" customFormat="1" ht="15.75" x14ac:dyDescent="0.25">
      <c r="A4" s="66"/>
      <c r="B4" s="124" t="s">
        <v>175</v>
      </c>
      <c r="C4" s="124"/>
      <c r="D4" s="124"/>
      <c r="E4" s="124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25" t="s">
        <v>1</v>
      </c>
      <c r="B6" s="128" t="s">
        <v>2</v>
      </c>
      <c r="C6" s="149" t="s">
        <v>172</v>
      </c>
      <c r="D6" s="149" t="s">
        <v>173</v>
      </c>
      <c r="E6" s="149" t="s">
        <v>174</v>
      </c>
    </row>
    <row r="7" spans="1:5" s="73" customFormat="1" ht="15" customHeight="1" x14ac:dyDescent="0.25">
      <c r="A7" s="126"/>
      <c r="B7" s="129"/>
      <c r="C7" s="150"/>
      <c r="D7" s="150"/>
      <c r="E7" s="150"/>
    </row>
    <row r="8" spans="1:5" s="73" customFormat="1" ht="40.5" customHeight="1" x14ac:dyDescent="0.25">
      <c r="A8" s="127"/>
      <c r="B8" s="130"/>
      <c r="C8" s="151"/>
      <c r="D8" s="151"/>
      <c r="E8" s="151"/>
    </row>
    <row r="9" spans="1:5" s="73" customFormat="1" ht="30" customHeight="1" x14ac:dyDescent="0.25">
      <c r="A9" s="2" t="s">
        <v>3</v>
      </c>
      <c r="B9" s="15" t="s">
        <v>4</v>
      </c>
      <c r="C9" s="108">
        <f>C10+C11+C12+C13+C14+C15+C16+C17+C18+C19+C20+C21+C22+C23+C24+C25</f>
        <v>1117167.7000000002</v>
      </c>
      <c r="D9" s="108">
        <f>D10+D11+D12+D13+D14+D15+D16+D17+D18+D19+D20+D21+D22+D23+D24+D25</f>
        <v>917455.37</v>
      </c>
      <c r="E9" s="108">
        <f>E10+E11+E12+E13+E14+E15+E16+E17+E18+E19+E20+E21+E22+E23+E24+E25</f>
        <v>1440456.0899999999</v>
      </c>
    </row>
    <row r="10" spans="1:5" ht="30" customHeight="1" x14ac:dyDescent="0.25">
      <c r="A10" s="35" t="s">
        <v>5</v>
      </c>
      <c r="B10" s="16" t="s">
        <v>6</v>
      </c>
      <c r="C10" s="100">
        <f>'02- KOMUNALNI'!C10+'04-H.G.I.'!C10</f>
        <v>0</v>
      </c>
      <c r="D10" s="100">
        <f>'02- KOMUNALNI'!D10+'04-H.G.I.'!D10</f>
        <v>0</v>
      </c>
      <c r="E10" s="100">
        <f>'02- KOMUNALNI'!E10+'04-H.G.I.'!E10</f>
        <v>0</v>
      </c>
    </row>
    <row r="11" spans="1:5" ht="30" customHeight="1" x14ac:dyDescent="0.25">
      <c r="A11" s="37" t="s">
        <v>7</v>
      </c>
      <c r="B11" s="8" t="s">
        <v>8</v>
      </c>
      <c r="C11" s="100">
        <f>'02- KOMUNALNI'!C11+'04-H.G.I.'!C11</f>
        <v>1067280</v>
      </c>
      <c r="D11" s="100">
        <f>'02- KOMUNALNI'!D11+'04-H.G.I.'!D11</f>
        <v>864293.84999999986</v>
      </c>
      <c r="E11" s="100">
        <f>'02- KOMUNALNI'!E11+'04-H.G.I.'!E11</f>
        <v>1379356.0899999999</v>
      </c>
    </row>
    <row r="12" spans="1:5" ht="30" customHeight="1" x14ac:dyDescent="0.25">
      <c r="A12" s="37" t="s">
        <v>9</v>
      </c>
      <c r="B12" s="8" t="s">
        <v>10</v>
      </c>
      <c r="C12" s="100">
        <f>'02- KOMUNALNI'!C12+'04-H.G.I.'!C12</f>
        <v>3500</v>
      </c>
      <c r="D12" s="100">
        <f>'02- KOMUNALNI'!D12+'04-H.G.I.'!D12</f>
        <v>4008.31</v>
      </c>
      <c r="E12" s="100">
        <f>'02- KOMUNALNI'!E12+'04-H.G.I.'!E12</f>
        <v>5000</v>
      </c>
    </row>
    <row r="13" spans="1:5" ht="30" customHeight="1" x14ac:dyDescent="0.25">
      <c r="A13" s="35" t="s">
        <v>11</v>
      </c>
      <c r="B13" s="8" t="s">
        <v>12</v>
      </c>
      <c r="C13" s="100">
        <f>'02- KOMUNALNI'!C13+'04-H.G.I.'!C13</f>
        <v>0</v>
      </c>
      <c r="D13" s="100">
        <f>'02- KOMUNALNI'!D13+'04-H.G.I.'!D13</f>
        <v>0</v>
      </c>
      <c r="E13" s="100">
        <f>'02- KOMUNALNI'!E13+'04-H.G.I.'!E13</f>
        <v>0</v>
      </c>
    </row>
    <row r="14" spans="1:5" ht="30" customHeight="1" x14ac:dyDescent="0.25">
      <c r="A14" s="37" t="s">
        <v>13</v>
      </c>
      <c r="B14" s="8" t="s">
        <v>14</v>
      </c>
      <c r="C14" s="100">
        <f>'02- KOMUNALNI'!C14+'04-H.G.I.'!C14</f>
        <v>0</v>
      </c>
      <c r="D14" s="100">
        <f>'02- KOMUNALNI'!D14+'04-H.G.I.'!D14</f>
        <v>0</v>
      </c>
      <c r="E14" s="100">
        <f>'02- KOMUNALNI'!E14+'04-H.G.I.'!E14</f>
        <v>0</v>
      </c>
    </row>
    <row r="15" spans="1:5" ht="30" customHeight="1" x14ac:dyDescent="0.25">
      <c r="A15" s="37" t="s">
        <v>15</v>
      </c>
      <c r="B15" s="8" t="s">
        <v>16</v>
      </c>
      <c r="C15" s="100">
        <f>'02- KOMUNALNI'!C15+'04-H.G.I.'!C15</f>
        <v>34297.1</v>
      </c>
      <c r="D15" s="100">
        <f>'02- KOMUNALNI'!D15+'04-H.G.I.'!D15</f>
        <v>32876.730000000003</v>
      </c>
      <c r="E15" s="100">
        <f>'02- KOMUNALNI'!E15+'04-H.G.I.'!E15</f>
        <v>33000</v>
      </c>
    </row>
    <row r="16" spans="1:5" ht="30" customHeight="1" x14ac:dyDescent="0.25">
      <c r="A16" s="35" t="s">
        <v>17</v>
      </c>
      <c r="B16" s="8" t="s">
        <v>18</v>
      </c>
      <c r="C16" s="100">
        <f>'02- KOMUNALNI'!C16+'04-H.G.I.'!C16</f>
        <v>0</v>
      </c>
      <c r="D16" s="100">
        <f>'02- KOMUNALNI'!D16+'04-H.G.I.'!D16</f>
        <v>0</v>
      </c>
      <c r="E16" s="100">
        <f>'02- KOMUNALNI'!E16+'04-H.G.I.'!E16</f>
        <v>0</v>
      </c>
    </row>
    <row r="17" spans="1:5" ht="30" customHeight="1" x14ac:dyDescent="0.25">
      <c r="A17" s="37" t="s">
        <v>19</v>
      </c>
      <c r="B17" s="8" t="s">
        <v>20</v>
      </c>
      <c r="C17" s="100">
        <f>'02- KOMUNALNI'!C17+'04-H.G.I.'!C17</f>
        <v>0</v>
      </c>
      <c r="D17" s="100">
        <f>'02- KOMUNALNI'!D17+'04-H.G.I.'!D17</f>
        <v>0</v>
      </c>
      <c r="E17" s="100">
        <f>'02- KOMUNALNI'!E17+'04-H.G.I.'!E17</f>
        <v>0</v>
      </c>
    </row>
    <row r="18" spans="1:5" ht="30" customHeight="1" x14ac:dyDescent="0.25">
      <c r="A18" s="37" t="s">
        <v>21</v>
      </c>
      <c r="B18" s="8" t="s">
        <v>22</v>
      </c>
      <c r="C18" s="100">
        <f>'02- KOMUNALNI'!C18+'04-H.G.I.'!C18</f>
        <v>0</v>
      </c>
      <c r="D18" s="100">
        <f>'02- KOMUNALNI'!D18+'04-H.G.I.'!D18</f>
        <v>0</v>
      </c>
      <c r="E18" s="100">
        <f>'02- KOMUNALNI'!E18+'04-H.G.I.'!E18</f>
        <v>0</v>
      </c>
    </row>
    <row r="19" spans="1:5" ht="30" customHeight="1" x14ac:dyDescent="0.25">
      <c r="A19" s="35" t="s">
        <v>23</v>
      </c>
      <c r="B19" s="8" t="s">
        <v>24</v>
      </c>
      <c r="C19" s="100">
        <f>'02- KOMUNALNI'!C19+'04-H.G.I.'!C19</f>
        <v>0</v>
      </c>
      <c r="D19" s="100">
        <f>'02- KOMUNALNI'!D19+'04-H.G.I.'!D19</f>
        <v>0</v>
      </c>
      <c r="E19" s="100">
        <f>'02- KOMUNALNI'!E19+'04-H.G.I.'!E19</f>
        <v>0</v>
      </c>
    </row>
    <row r="20" spans="1:5" ht="30" customHeight="1" x14ac:dyDescent="0.25">
      <c r="A20" s="37" t="s">
        <v>25</v>
      </c>
      <c r="B20" s="8" t="s">
        <v>186</v>
      </c>
      <c r="C20" s="100">
        <f>'02- KOMUNALNI'!C20+'04-H.G.I.'!C20</f>
        <v>0</v>
      </c>
      <c r="D20" s="100">
        <f>'02- KOMUNALNI'!D20+'04-H.G.I.'!D20</f>
        <v>9212.66</v>
      </c>
      <c r="E20" s="100">
        <f>'02- KOMUNALNI'!E20+'04-H.G.I.'!E20</f>
        <v>13000</v>
      </c>
    </row>
    <row r="21" spans="1:5" ht="30" customHeight="1" x14ac:dyDescent="0.25">
      <c r="A21" s="37" t="s">
        <v>27</v>
      </c>
      <c r="B21" s="8" t="s">
        <v>28</v>
      </c>
      <c r="C21" s="100">
        <f>'02- KOMUNALNI'!C21+'04-H.G.I.'!C21</f>
        <v>0</v>
      </c>
      <c r="D21" s="100">
        <f>'02- KOMUNALNI'!D21+'04-H.G.I.'!D21</f>
        <v>0</v>
      </c>
      <c r="E21" s="100">
        <f>'02- KOMUNALNI'!E21+'04-H.G.I.'!E21</f>
        <v>0</v>
      </c>
    </row>
    <row r="22" spans="1:5" ht="30" customHeight="1" x14ac:dyDescent="0.25">
      <c r="A22" s="35" t="s">
        <v>29</v>
      </c>
      <c r="B22" s="8" t="s">
        <v>30</v>
      </c>
      <c r="C22" s="100">
        <f>'02- KOMUNALNI'!C22+'04-H.G.I.'!C22</f>
        <v>0</v>
      </c>
      <c r="D22" s="100">
        <f>'02- KOMUNALNI'!D22+'04-H.G.I.'!D22</f>
        <v>0</v>
      </c>
      <c r="E22" s="100">
        <f>'02- KOMUNALNI'!E22+'04-H.G.I.'!E22</f>
        <v>0</v>
      </c>
    </row>
    <row r="23" spans="1:5" ht="30" customHeight="1" x14ac:dyDescent="0.25">
      <c r="A23" s="37" t="s">
        <v>31</v>
      </c>
      <c r="B23" s="8" t="s">
        <v>32</v>
      </c>
      <c r="C23" s="100">
        <f>'02- KOMUNALNI'!C23+'04-H.G.I.'!C23</f>
        <v>2800</v>
      </c>
      <c r="D23" s="100">
        <f>'02- KOMUNALNI'!D23+'04-H.G.I.'!D23</f>
        <v>887.51</v>
      </c>
      <c r="E23" s="100">
        <f>'02- KOMUNALNI'!E23+'04-H.G.I.'!E23</f>
        <v>1000</v>
      </c>
    </row>
    <row r="24" spans="1:5" ht="30" customHeight="1" x14ac:dyDescent="0.25">
      <c r="A24" s="37" t="s">
        <v>33</v>
      </c>
      <c r="B24" s="8" t="s">
        <v>34</v>
      </c>
      <c r="C24" s="100">
        <f>'02- KOMUNALNI'!C24+'04-H.G.I.'!C24</f>
        <v>0</v>
      </c>
      <c r="D24" s="100">
        <f>'02- KOMUNALNI'!D24+'04-H.G.I.'!D24</f>
        <v>0</v>
      </c>
      <c r="E24" s="100">
        <f>'02- KOMUNALNI'!E24+'04-H.G.I.'!E24</f>
        <v>0</v>
      </c>
    </row>
    <row r="25" spans="1:5" s="79" customFormat="1" ht="30" customHeight="1" x14ac:dyDescent="0.25">
      <c r="A25" s="35" t="s">
        <v>35</v>
      </c>
      <c r="B25" s="8" t="s">
        <v>36</v>
      </c>
      <c r="C25" s="100">
        <f>'02- KOMUNALNI'!C25+'04-H.G.I.'!C25</f>
        <v>9290.6</v>
      </c>
      <c r="D25" s="100">
        <f>'02- KOMUNALNI'!D25+'04-H.G.I.'!D25</f>
        <v>6176.3099999999995</v>
      </c>
      <c r="E25" s="100">
        <f>'02- KOMUNALNI'!E25+'04-H.G.I.'!E25</f>
        <v>9100</v>
      </c>
    </row>
    <row r="26" spans="1:5" s="73" customFormat="1" ht="30" customHeight="1" x14ac:dyDescent="0.25">
      <c r="A26" s="125" t="s">
        <v>1</v>
      </c>
      <c r="B26" s="137" t="s">
        <v>37</v>
      </c>
      <c r="C26" s="149" t="s">
        <v>172</v>
      </c>
      <c r="D26" s="149" t="s">
        <v>173</v>
      </c>
      <c r="E26" s="149" t="s">
        <v>174</v>
      </c>
    </row>
    <row r="27" spans="1:5" s="73" customFormat="1" ht="25.5" customHeight="1" x14ac:dyDescent="0.25">
      <c r="A27" s="126"/>
      <c r="B27" s="138"/>
      <c r="C27" s="150"/>
      <c r="D27" s="150"/>
      <c r="E27" s="150"/>
    </row>
    <row r="28" spans="1:5" s="73" customFormat="1" ht="9" customHeight="1" x14ac:dyDescent="0.25">
      <c r="A28" s="127"/>
      <c r="B28" s="139"/>
      <c r="C28" s="151"/>
      <c r="D28" s="151"/>
      <c r="E28" s="151"/>
    </row>
    <row r="29" spans="1:5" s="73" customFormat="1" ht="30" customHeight="1" x14ac:dyDescent="0.25">
      <c r="A29" s="4" t="s">
        <v>38</v>
      </c>
      <c r="B29" s="17" t="s">
        <v>39</v>
      </c>
      <c r="C29" s="109">
        <f>C31+C48+C99+C101+C105+C109+C126+C129+C107</f>
        <v>836817.32000000007</v>
      </c>
      <c r="D29" s="109">
        <f>D31+D48+D99+D101+D105+D109+D126+D129+D107</f>
        <v>677830.14999999991</v>
      </c>
      <c r="E29" s="109">
        <f t="shared" ref="E29" si="0">E31+E48+E99+E101+E105+E109+E126+E129+E107</f>
        <v>1279753.8599999999</v>
      </c>
    </row>
    <row r="30" spans="1:5" s="73" customFormat="1" ht="30" customHeight="1" x14ac:dyDescent="0.25">
      <c r="A30" s="7"/>
      <c r="B30" s="76"/>
      <c r="C30" s="113"/>
      <c r="D30" s="113"/>
      <c r="E30" s="113"/>
    </row>
    <row r="31" spans="1:5" s="75" customFormat="1" ht="30" customHeight="1" x14ac:dyDescent="0.25">
      <c r="A31" s="49" t="s">
        <v>5</v>
      </c>
      <c r="B31" s="50" t="s">
        <v>40</v>
      </c>
      <c r="C31" s="104">
        <f>C32+C33+C34+C35+C36+C37+C38+C39+C40+C41+C42+C43+C44+C45+C46+C47</f>
        <v>51430.09</v>
      </c>
      <c r="D31" s="104">
        <f>D32+D33+D34+D35+D36+D37+D38+D39+D40+D41+D42+D43+D44+D45+D46+D47</f>
        <v>32800.57</v>
      </c>
      <c r="E31" s="104">
        <f t="shared" ref="E31" si="1">E32+E33+E34+E35+E36+E37+E38+E39+E40+E41+E42+E43+E44+E45+E46+E47</f>
        <v>55270</v>
      </c>
    </row>
    <row r="32" spans="1:5" s="72" customFormat="1" ht="30" customHeight="1" x14ac:dyDescent="0.25">
      <c r="A32" s="42"/>
      <c r="B32" s="18" t="s">
        <v>41</v>
      </c>
      <c r="C32" s="100">
        <f>'02- KOMUNALNI'!C32+'04-H.G.I.'!C32</f>
        <v>3600</v>
      </c>
      <c r="D32" s="100">
        <f>'02- KOMUNALNI'!D32+'04-H.G.I.'!D32</f>
        <v>4034.1099999999997</v>
      </c>
      <c r="E32" s="100">
        <f>'02- KOMUNALNI'!E32+'04-H.G.I.'!E32</f>
        <v>6500</v>
      </c>
    </row>
    <row r="33" spans="1:5" s="72" customFormat="1" ht="30" customHeight="1" x14ac:dyDescent="0.25">
      <c r="A33" s="42"/>
      <c r="B33" s="18" t="s">
        <v>42</v>
      </c>
      <c r="C33" s="100">
        <f>'02- KOMUNALNI'!C33+'04-H.G.I.'!C33</f>
        <v>1200</v>
      </c>
      <c r="D33" s="100">
        <f>'02- KOMUNALNI'!D33+'04-H.G.I.'!D33</f>
        <v>934.86999999999989</v>
      </c>
      <c r="E33" s="100">
        <f>'02- KOMUNALNI'!E33+'04-H.G.I.'!E33</f>
        <v>1300</v>
      </c>
    </row>
    <row r="34" spans="1:5" ht="30" customHeight="1" x14ac:dyDescent="0.25">
      <c r="A34" s="9" t="s">
        <v>1</v>
      </c>
      <c r="B34" s="8" t="s">
        <v>43</v>
      </c>
      <c r="C34" s="100">
        <f>'02- KOMUNALNI'!C34+'04-H.G.I.'!C34</f>
        <v>60</v>
      </c>
      <c r="D34" s="100">
        <f>'02- KOMUNALNI'!D34+'04-H.G.I.'!D34</f>
        <v>150.51</v>
      </c>
      <c r="E34" s="100">
        <f>'02- KOMUNALNI'!E34+'04-H.G.I.'!E34</f>
        <v>320</v>
      </c>
    </row>
    <row r="35" spans="1:5" ht="30" customHeight="1" x14ac:dyDescent="0.25">
      <c r="A35" s="9"/>
      <c r="B35" s="8" t="s">
        <v>44</v>
      </c>
      <c r="C35" s="100">
        <f>'02- KOMUNALNI'!C35+'04-H.G.I.'!C35</f>
        <v>300</v>
      </c>
      <c r="D35" s="100">
        <f>'02- KOMUNALNI'!D35+'04-H.G.I.'!D35</f>
        <v>622.1</v>
      </c>
      <c r="E35" s="100">
        <f>'02- KOMUNALNI'!E35+'04-H.G.I.'!E35</f>
        <v>4000</v>
      </c>
    </row>
    <row r="36" spans="1:5" ht="30" customHeight="1" x14ac:dyDescent="0.25">
      <c r="A36" s="9"/>
      <c r="B36" s="8" t="s">
        <v>45</v>
      </c>
      <c r="C36" s="100">
        <f>'02- KOMUNALNI'!C36+'04-H.G.I.'!C36</f>
        <v>1100</v>
      </c>
      <c r="D36" s="100">
        <f>'02- KOMUNALNI'!D36+'04-H.G.I.'!D36</f>
        <v>794.28000000000009</v>
      </c>
      <c r="E36" s="100">
        <f>'02- KOMUNALNI'!E36+'04-H.G.I.'!E36</f>
        <v>1550</v>
      </c>
    </row>
    <row r="37" spans="1:5" ht="30" customHeight="1" x14ac:dyDescent="0.25">
      <c r="A37" s="9" t="s">
        <v>1</v>
      </c>
      <c r="B37" s="8" t="s">
        <v>46</v>
      </c>
      <c r="C37" s="100">
        <f>'02- KOMUNALNI'!C37+'04-H.G.I.'!C37</f>
        <v>0</v>
      </c>
      <c r="D37" s="100">
        <f>'02- KOMUNALNI'!D37+'04-H.G.I.'!D37</f>
        <v>0</v>
      </c>
      <c r="E37" s="100">
        <f>'02- KOMUNALNI'!E37+'04-H.G.I.'!E37</f>
        <v>0</v>
      </c>
    </row>
    <row r="38" spans="1:5" ht="30" customHeight="1" x14ac:dyDescent="0.25">
      <c r="A38" s="9"/>
      <c r="B38" s="8" t="s">
        <v>47</v>
      </c>
      <c r="C38" s="100">
        <f>'02- KOMUNALNI'!C38+'04-H.G.I.'!C38</f>
        <v>0</v>
      </c>
      <c r="D38" s="100">
        <f>'02- KOMUNALNI'!D38+'04-H.G.I.'!D38</f>
        <v>572.70000000000005</v>
      </c>
      <c r="E38" s="100">
        <f>'02- KOMUNALNI'!E38+'04-H.G.I.'!E38</f>
        <v>1000</v>
      </c>
    </row>
    <row r="39" spans="1:5" ht="30" customHeight="1" x14ac:dyDescent="0.25">
      <c r="A39" s="9"/>
      <c r="B39" s="8" t="s">
        <v>48</v>
      </c>
      <c r="C39" s="100">
        <f>'02- KOMUNALNI'!C39+'04-H.G.I.'!C39</f>
        <v>18000</v>
      </c>
      <c r="D39" s="100">
        <f>'02- KOMUNALNI'!D39+'04-H.G.I.'!D39</f>
        <v>3206.01</v>
      </c>
      <c r="E39" s="100">
        <f>'02- KOMUNALNI'!E39+'04-H.G.I.'!E39</f>
        <v>4400</v>
      </c>
    </row>
    <row r="40" spans="1:5" ht="30" customHeight="1" x14ac:dyDescent="0.25">
      <c r="A40" s="9"/>
      <c r="B40" s="8" t="s">
        <v>49</v>
      </c>
      <c r="C40" s="100">
        <f>'02- KOMUNALNI'!C40+'04-H.G.I.'!C40</f>
        <v>0</v>
      </c>
      <c r="D40" s="100">
        <f>'02- KOMUNALNI'!D40+'04-H.G.I.'!D40</f>
        <v>3857.98</v>
      </c>
      <c r="E40" s="100">
        <f>'02- KOMUNALNI'!E40+'04-H.G.I.'!E40</f>
        <v>5500</v>
      </c>
    </row>
    <row r="41" spans="1:5" ht="30" customHeight="1" x14ac:dyDescent="0.25">
      <c r="A41" s="9"/>
      <c r="B41" s="8" t="s">
        <v>133</v>
      </c>
      <c r="C41" s="100">
        <f>'02- KOMUNALNI'!C41+'04-H.G.I.'!C41</f>
        <v>0</v>
      </c>
      <c r="D41" s="100">
        <f>'02- KOMUNALNI'!D41+'04-H.G.I.'!D41</f>
        <v>0</v>
      </c>
      <c r="E41" s="100">
        <f>'02- KOMUNALNI'!E41+'04-H.G.I.'!E41</f>
        <v>0</v>
      </c>
    </row>
    <row r="42" spans="1:5" ht="30" customHeight="1" x14ac:dyDescent="0.25">
      <c r="A42" s="9"/>
      <c r="B42" s="8" t="s">
        <v>139</v>
      </c>
      <c r="C42" s="100">
        <f>'02- KOMUNALNI'!C42+'04-H.G.I.'!C42</f>
        <v>0</v>
      </c>
      <c r="D42" s="100">
        <f>'02- KOMUNALNI'!D42+'04-H.G.I.'!D42</f>
        <v>0</v>
      </c>
      <c r="E42" s="100">
        <f>'02- KOMUNALNI'!E42+'04-H.G.I.'!E42</f>
        <v>0</v>
      </c>
    </row>
    <row r="43" spans="1:5" ht="30" customHeight="1" x14ac:dyDescent="0.25">
      <c r="A43" s="9"/>
      <c r="B43" s="8" t="s">
        <v>50</v>
      </c>
      <c r="C43" s="100">
        <f>'02- KOMUNALNI'!C43+'04-H.G.I.'!C43</f>
        <v>0</v>
      </c>
      <c r="D43" s="100">
        <f>'02- KOMUNALNI'!D43+'04-H.G.I.'!D43</f>
        <v>136.93</v>
      </c>
      <c r="E43" s="100">
        <f>'02- KOMUNALNI'!E43+'04-H.G.I.'!E43</f>
        <v>200</v>
      </c>
    </row>
    <row r="44" spans="1:5" ht="30" customHeight="1" x14ac:dyDescent="0.25">
      <c r="A44" s="9"/>
      <c r="B44" s="8" t="s">
        <v>51</v>
      </c>
      <c r="C44" s="100">
        <f>'02- KOMUNALNI'!C44+'04-H.G.I.'!C44</f>
        <v>0</v>
      </c>
      <c r="D44" s="100">
        <f>'02- KOMUNALNI'!D44+'04-H.G.I.'!D44</f>
        <v>0</v>
      </c>
      <c r="E44" s="100">
        <f>'02- KOMUNALNI'!E44+'04-H.G.I.'!E44</f>
        <v>0</v>
      </c>
    </row>
    <row r="45" spans="1:5" ht="30" customHeight="1" x14ac:dyDescent="0.25">
      <c r="A45" s="9"/>
      <c r="B45" s="8" t="s">
        <v>134</v>
      </c>
      <c r="C45" s="100">
        <f>'02- KOMUNALNI'!C45+'04-H.G.I.'!C45</f>
        <v>0</v>
      </c>
      <c r="D45" s="100">
        <f>'02- KOMUNALNI'!D45+'04-H.G.I.'!D45</f>
        <v>0</v>
      </c>
      <c r="E45" s="100">
        <f>'02- KOMUNALNI'!E45+'04-H.G.I.'!E45</f>
        <v>0</v>
      </c>
    </row>
    <row r="46" spans="1:5" ht="30" customHeight="1" x14ac:dyDescent="0.25">
      <c r="A46" s="9"/>
      <c r="B46" s="8"/>
      <c r="C46" s="100">
        <f>'02- KOMUNALNI'!C46+'04-H.G.I.'!C46</f>
        <v>0</v>
      </c>
      <c r="D46" s="100">
        <f>'02- KOMUNALNI'!D46+'04-H.G.I.'!D46</f>
        <v>0</v>
      </c>
      <c r="E46" s="100">
        <f>'02- KOMUNALNI'!E46+'04-H.G.I.'!E46</f>
        <v>0</v>
      </c>
    </row>
    <row r="47" spans="1:5" ht="30" customHeight="1" x14ac:dyDescent="0.25">
      <c r="A47" s="9"/>
      <c r="B47" s="8" t="s">
        <v>52</v>
      </c>
      <c r="C47" s="100">
        <f>'02- KOMUNALNI'!C47+'04-H.G.I.'!C47</f>
        <v>27170.09</v>
      </c>
      <c r="D47" s="100">
        <f>'02- KOMUNALNI'!D47+'04-H.G.I.'!D47</f>
        <v>18491.080000000002</v>
      </c>
      <c r="E47" s="100">
        <f>'02- KOMUNALNI'!E47+'04-H.G.I.'!E47</f>
        <v>30500</v>
      </c>
    </row>
    <row r="48" spans="1:5" s="75" customFormat="1" ht="30" customHeight="1" x14ac:dyDescent="0.25">
      <c r="A48" s="49" t="s">
        <v>7</v>
      </c>
      <c r="B48" s="50" t="s">
        <v>53</v>
      </c>
      <c r="C48" s="104">
        <f>C49+C50+C51+C52+C53+C54+C55+C56+C57+C58+C59+C60+C61+C62+C63+C64+C65+C66+C67+C68+C69+C70+C71+C72+C73+C75+C76+C77+C78+C79+C80+C81+C82+C83+C84+C85+C86+C87+C88+C89+C90+C91+C92+C93+C94+C95+C96+C97+C98+C74</f>
        <v>395381.25</v>
      </c>
      <c r="D48" s="104">
        <f>D49+D50+D51+D52+D53+D54+D55+D56+D57+D58+D59+D60+D61+D62+D63+D64+D65+D66+D67+D68+D69+D70+D71+D72+D73+D75+D76+D77+D78+D79+D80+D81+D82+D83+D84+D85+D86+D87+D88+D89+D90+D91+D92+D93+D94+D95+D96+D97+D98+D74</f>
        <v>334434.12999999995</v>
      </c>
      <c r="E48" s="104">
        <f t="shared" ref="E48" si="2">E49+E50+E51+E52+E53+E54+E55+E56+E57+E58+E59+E60+E61+E62+E63+E64+E65+E66+E67+E68+E69+E70+E71+E72+E73+E75+E76+E77+E78+E79+E80+E81+E82+E83+E84+E85+E86+E87+E88+E89+E90+E91+E92+E93+E94+E95+E96+E97+E98+E74</f>
        <v>650347.86</v>
      </c>
    </row>
    <row r="49" spans="1:5" ht="30" customHeight="1" x14ac:dyDescent="0.25">
      <c r="A49" s="9"/>
      <c r="B49" s="8" t="s">
        <v>54</v>
      </c>
      <c r="C49" s="100">
        <f>'02- KOMUNALNI'!C49+'04-H.G.I.'!C49</f>
        <v>880</v>
      </c>
      <c r="D49" s="100">
        <f>'02- KOMUNALNI'!D49+'04-H.G.I.'!D49</f>
        <v>401.52</v>
      </c>
      <c r="E49" s="100">
        <f>'02- KOMUNALNI'!E49+'04-H.G.I.'!E49</f>
        <v>570</v>
      </c>
    </row>
    <row r="50" spans="1:5" ht="30" customHeight="1" x14ac:dyDescent="0.25">
      <c r="A50" s="9"/>
      <c r="B50" s="8" t="s">
        <v>55</v>
      </c>
      <c r="C50" s="100">
        <f>'02- KOMUNALNI'!C50+'04-H.G.I.'!C50</f>
        <v>0</v>
      </c>
      <c r="D50" s="100">
        <f>'02- KOMUNALNI'!D50+'04-H.G.I.'!D50</f>
        <v>0</v>
      </c>
      <c r="E50" s="100">
        <f>'02- KOMUNALNI'!E50+'04-H.G.I.'!E50</f>
        <v>0</v>
      </c>
    </row>
    <row r="51" spans="1:5" ht="30" customHeight="1" x14ac:dyDescent="0.25">
      <c r="A51" s="9"/>
      <c r="B51" s="8" t="s">
        <v>56</v>
      </c>
      <c r="C51" s="100">
        <f>'02- KOMUNALNI'!C51+'04-H.G.I.'!C51</f>
        <v>0</v>
      </c>
      <c r="D51" s="100">
        <f>'02- KOMUNALNI'!D51+'04-H.G.I.'!D51</f>
        <v>43</v>
      </c>
      <c r="E51" s="100">
        <f>'02- KOMUNALNI'!E51+'04-H.G.I.'!E51</f>
        <v>60</v>
      </c>
    </row>
    <row r="52" spans="1:5" ht="30" customHeight="1" x14ac:dyDescent="0.25">
      <c r="A52" s="9"/>
      <c r="B52" s="8" t="s">
        <v>57</v>
      </c>
      <c r="C52" s="100">
        <f>'02- KOMUNALNI'!C52+'04-H.G.I.'!C52</f>
        <v>900</v>
      </c>
      <c r="D52" s="100">
        <f>'02- KOMUNALNI'!D52+'04-H.G.I.'!D52</f>
        <v>408.32</v>
      </c>
      <c r="E52" s="100">
        <f>'02- KOMUNALNI'!E52+'04-H.G.I.'!E52</f>
        <v>600</v>
      </c>
    </row>
    <row r="53" spans="1:5" ht="30" customHeight="1" x14ac:dyDescent="0.25">
      <c r="A53" s="9"/>
      <c r="B53" s="8" t="s">
        <v>58</v>
      </c>
      <c r="C53" s="100">
        <f>'02- KOMUNALNI'!C53+'04-H.G.I.'!C53</f>
        <v>0</v>
      </c>
      <c r="D53" s="100">
        <f>'02- KOMUNALNI'!D53+'04-H.G.I.'!D53</f>
        <v>600</v>
      </c>
      <c r="E53" s="100">
        <f>'02- KOMUNALNI'!E53+'04-H.G.I.'!E53</f>
        <v>800</v>
      </c>
    </row>
    <row r="54" spans="1:5" ht="30" customHeight="1" x14ac:dyDescent="0.25">
      <c r="A54" s="9"/>
      <c r="B54" s="8" t="s">
        <v>59</v>
      </c>
      <c r="C54" s="100">
        <f>'02- KOMUNALNI'!C54+'04-H.G.I.'!C54</f>
        <v>300</v>
      </c>
      <c r="D54" s="100">
        <f>'02- KOMUNALNI'!D54+'04-H.G.I.'!D54</f>
        <v>127.42</v>
      </c>
      <c r="E54" s="100">
        <f>'02- KOMUNALNI'!E54+'04-H.G.I.'!E54</f>
        <v>200</v>
      </c>
    </row>
    <row r="55" spans="1:5" ht="30" customHeight="1" x14ac:dyDescent="0.25">
      <c r="A55" s="9"/>
      <c r="B55" s="19" t="s">
        <v>60</v>
      </c>
      <c r="C55" s="100">
        <f>'02- KOMUNALNI'!C55+'04-H.G.I.'!C55</f>
        <v>18500</v>
      </c>
      <c r="D55" s="100">
        <f>'02- KOMUNALNI'!D55+'04-H.G.I.'!D55</f>
        <v>22884.34</v>
      </c>
      <c r="E55" s="100">
        <f>'02- KOMUNALNI'!E55+'04-H.G.I.'!E55</f>
        <v>32000</v>
      </c>
    </row>
    <row r="56" spans="1:5" ht="30" customHeight="1" x14ac:dyDescent="0.25">
      <c r="A56" s="9"/>
      <c r="B56" s="19" t="s">
        <v>61</v>
      </c>
      <c r="C56" s="100">
        <f>'02- KOMUNALNI'!C56+'04-H.G.I.'!C56</f>
        <v>0</v>
      </c>
      <c r="D56" s="100">
        <f>'02- KOMUNALNI'!D56+'04-H.G.I.'!D56</f>
        <v>0</v>
      </c>
      <c r="E56" s="100">
        <f>'02- KOMUNALNI'!E56+'04-H.G.I.'!E56</f>
        <v>2150</v>
      </c>
    </row>
    <row r="57" spans="1:5" ht="30" customHeight="1" x14ac:dyDescent="0.25">
      <c r="A57" s="9"/>
      <c r="B57" s="8" t="s">
        <v>62</v>
      </c>
      <c r="C57" s="100">
        <f>'02- KOMUNALNI'!C57+'04-H.G.I.'!C57</f>
        <v>200</v>
      </c>
      <c r="D57" s="100">
        <f>'02- KOMUNALNI'!D57+'04-H.G.I.'!D57</f>
        <v>102</v>
      </c>
      <c r="E57" s="100">
        <f>'02- KOMUNALNI'!E57+'04-H.G.I.'!E57</f>
        <v>200</v>
      </c>
    </row>
    <row r="58" spans="1:5" ht="30" customHeight="1" x14ac:dyDescent="0.25">
      <c r="A58" s="9"/>
      <c r="B58" s="8" t="s">
        <v>135</v>
      </c>
      <c r="C58" s="100">
        <f>'02- KOMUNALNI'!C58+'04-H.G.I.'!C58</f>
        <v>0</v>
      </c>
      <c r="D58" s="100">
        <f>'02- KOMUNALNI'!D58+'04-H.G.I.'!D58</f>
        <v>0</v>
      </c>
      <c r="E58" s="100">
        <f>'02- KOMUNALNI'!E58+'04-H.G.I.'!E58</f>
        <v>0</v>
      </c>
    </row>
    <row r="59" spans="1:5" ht="30" customHeight="1" x14ac:dyDescent="0.25">
      <c r="A59" s="9"/>
      <c r="B59" s="8"/>
      <c r="C59" s="100">
        <f>'02- KOMUNALNI'!C59+'04-H.G.I.'!C59</f>
        <v>0</v>
      </c>
      <c r="D59" s="100">
        <f>'02- KOMUNALNI'!D59+'04-H.G.I.'!D59</f>
        <v>0</v>
      </c>
      <c r="E59" s="100">
        <f>'02- KOMUNALNI'!E59+'04-H.G.I.'!E59</f>
        <v>0</v>
      </c>
    </row>
    <row r="60" spans="1:5" ht="30" customHeight="1" x14ac:dyDescent="0.25">
      <c r="A60" s="9"/>
      <c r="B60" s="8" t="s">
        <v>63</v>
      </c>
      <c r="C60" s="100">
        <f>'02- KOMUNALNI'!C60+'04-H.G.I.'!C60</f>
        <v>100</v>
      </c>
      <c r="D60" s="100">
        <f>'02- KOMUNALNI'!D60+'04-H.G.I.'!D60</f>
        <v>139.37</v>
      </c>
      <c r="E60" s="100">
        <f>'02- KOMUNALNI'!E60+'04-H.G.I.'!E60</f>
        <v>200</v>
      </c>
    </row>
    <row r="61" spans="1:5" ht="30" customHeight="1" x14ac:dyDescent="0.25">
      <c r="A61" s="9"/>
      <c r="B61" s="8" t="s">
        <v>64</v>
      </c>
      <c r="C61" s="100">
        <f>'02- KOMUNALNI'!C61+'04-H.G.I.'!C61</f>
        <v>0</v>
      </c>
      <c r="D61" s="100">
        <f>'02- KOMUNALNI'!D61+'04-H.G.I.'!D61</f>
        <v>0</v>
      </c>
      <c r="E61" s="100">
        <f>'02- KOMUNALNI'!E61+'04-H.G.I.'!E61</f>
        <v>0</v>
      </c>
    </row>
    <row r="62" spans="1:5" ht="30" customHeight="1" x14ac:dyDescent="0.25">
      <c r="A62" s="9"/>
      <c r="B62" s="8" t="s">
        <v>65</v>
      </c>
      <c r="C62" s="100">
        <f>'02- KOMUNALNI'!C62+'04-H.G.I.'!C62</f>
        <v>0</v>
      </c>
      <c r="D62" s="100">
        <f>'02- KOMUNALNI'!D62+'04-H.G.I.'!D62</f>
        <v>0</v>
      </c>
      <c r="E62" s="100">
        <f>'02- KOMUNALNI'!E62+'04-H.G.I.'!E62</f>
        <v>0</v>
      </c>
    </row>
    <row r="63" spans="1:5" ht="30" customHeight="1" x14ac:dyDescent="0.25">
      <c r="A63" s="9"/>
      <c r="B63" s="8" t="s">
        <v>136</v>
      </c>
      <c r="C63" s="100">
        <f>'02- KOMUNALNI'!C63+'04-H.G.I.'!C63</f>
        <v>0</v>
      </c>
      <c r="D63" s="100">
        <f>'02- KOMUNALNI'!D63+'04-H.G.I.'!D63</f>
        <v>0</v>
      </c>
      <c r="E63" s="100">
        <f>'02- KOMUNALNI'!E63+'04-H.G.I.'!E63</f>
        <v>0</v>
      </c>
    </row>
    <row r="64" spans="1:5" ht="30" customHeight="1" x14ac:dyDescent="0.25">
      <c r="A64" s="9"/>
      <c r="B64" s="8"/>
      <c r="C64" s="100">
        <f>'02- KOMUNALNI'!C64+'04-H.G.I.'!C64</f>
        <v>0</v>
      </c>
      <c r="D64" s="100">
        <f>'02- KOMUNALNI'!D64+'04-H.G.I.'!D64</f>
        <v>0</v>
      </c>
      <c r="E64" s="100">
        <f>'02- KOMUNALNI'!E64+'04-H.G.I.'!E64</f>
        <v>0</v>
      </c>
    </row>
    <row r="65" spans="1:5" ht="30" customHeight="1" x14ac:dyDescent="0.25">
      <c r="A65" s="9"/>
      <c r="B65" s="8" t="s">
        <v>66</v>
      </c>
      <c r="C65" s="100">
        <f>'02- KOMUNALNI'!C65+'04-H.G.I.'!C65</f>
        <v>1000</v>
      </c>
      <c r="D65" s="100">
        <f>'02- KOMUNALNI'!D65+'04-H.G.I.'!D65</f>
        <v>1720.83</v>
      </c>
      <c r="E65" s="100">
        <f>'02- KOMUNALNI'!E65+'04-H.G.I.'!E65</f>
        <v>2500</v>
      </c>
    </row>
    <row r="66" spans="1:5" ht="30" customHeight="1" x14ac:dyDescent="0.25">
      <c r="A66" s="9"/>
      <c r="B66" s="8" t="s">
        <v>67</v>
      </c>
      <c r="C66" s="100">
        <f>'02- KOMUNALNI'!C66+'04-H.G.I.'!C66</f>
        <v>20</v>
      </c>
      <c r="D66" s="100">
        <f>'02- KOMUNALNI'!D66+'04-H.G.I.'!D66</f>
        <v>0</v>
      </c>
      <c r="E66" s="100">
        <f>'02- KOMUNALNI'!E66+'04-H.G.I.'!E66</f>
        <v>0</v>
      </c>
    </row>
    <row r="67" spans="1:5" ht="30" customHeight="1" x14ac:dyDescent="0.25">
      <c r="A67" s="9"/>
      <c r="B67" s="8" t="s">
        <v>68</v>
      </c>
      <c r="C67" s="100">
        <f>'02- KOMUNALNI'!C67+'04-H.G.I.'!C67</f>
        <v>0</v>
      </c>
      <c r="D67" s="100">
        <f>'02- KOMUNALNI'!D67+'04-H.G.I.'!D67</f>
        <v>0</v>
      </c>
      <c r="E67" s="100">
        <f>'02- KOMUNALNI'!E67+'04-H.G.I.'!E67</f>
        <v>0</v>
      </c>
    </row>
    <row r="68" spans="1:5" ht="30" customHeight="1" x14ac:dyDescent="0.25">
      <c r="A68" s="9"/>
      <c r="B68" s="8" t="s">
        <v>137</v>
      </c>
      <c r="C68" s="100">
        <f>'02- KOMUNALNI'!C68+'04-H.G.I.'!C68</f>
        <v>0</v>
      </c>
      <c r="D68" s="100">
        <f>'02- KOMUNALNI'!D68+'04-H.G.I.'!D68</f>
        <v>0</v>
      </c>
      <c r="E68" s="100">
        <f>'02- KOMUNALNI'!E68+'04-H.G.I.'!E68</f>
        <v>0</v>
      </c>
    </row>
    <row r="69" spans="1:5" ht="30" customHeight="1" x14ac:dyDescent="0.25">
      <c r="A69" s="9"/>
      <c r="B69" s="8" t="s">
        <v>138</v>
      </c>
      <c r="C69" s="100">
        <f>'02- KOMUNALNI'!C69+'04-H.G.I.'!C69</f>
        <v>0</v>
      </c>
      <c r="D69" s="100">
        <f>'02- KOMUNALNI'!D69+'04-H.G.I.'!D69</f>
        <v>0</v>
      </c>
      <c r="E69" s="100">
        <f>'02- KOMUNALNI'!E69+'04-H.G.I.'!E69</f>
        <v>0</v>
      </c>
    </row>
    <row r="70" spans="1:5" ht="30" customHeight="1" x14ac:dyDescent="0.25">
      <c r="A70" s="9"/>
      <c r="B70" s="8" t="s">
        <v>69</v>
      </c>
      <c r="C70" s="100">
        <f>'02- KOMUNALNI'!C70+'04-H.G.I.'!C70</f>
        <v>0</v>
      </c>
      <c r="D70" s="100">
        <f>'02- KOMUNALNI'!D70+'04-H.G.I.'!D70</f>
        <v>0</v>
      </c>
      <c r="E70" s="100">
        <f>'02- KOMUNALNI'!E70+'04-H.G.I.'!E70</f>
        <v>10000</v>
      </c>
    </row>
    <row r="71" spans="1:5" ht="30" customHeight="1" x14ac:dyDescent="0.25">
      <c r="A71" s="9"/>
      <c r="B71" s="8" t="s">
        <v>70</v>
      </c>
      <c r="C71" s="100">
        <f>'02- KOMUNALNI'!C71+'04-H.G.I.'!C71</f>
        <v>0</v>
      </c>
      <c r="D71" s="100">
        <f>'02- KOMUNALNI'!D71+'04-H.G.I.'!D71</f>
        <v>0</v>
      </c>
      <c r="E71" s="100">
        <f>'02- KOMUNALNI'!E71+'04-H.G.I.'!E71</f>
        <v>0</v>
      </c>
    </row>
    <row r="72" spans="1:5" ht="30" customHeight="1" x14ac:dyDescent="0.25">
      <c r="A72" s="9"/>
      <c r="B72" s="8" t="s">
        <v>71</v>
      </c>
      <c r="C72" s="100">
        <f>'02- KOMUNALNI'!C72+'04-H.G.I.'!C72</f>
        <v>0</v>
      </c>
      <c r="D72" s="100">
        <f>'02- KOMUNALNI'!D72+'04-H.G.I.'!D72</f>
        <v>0</v>
      </c>
      <c r="E72" s="100">
        <f>'02- KOMUNALNI'!E72+'04-H.G.I.'!E72</f>
        <v>0</v>
      </c>
    </row>
    <row r="73" spans="1:5" ht="30" customHeight="1" x14ac:dyDescent="0.25">
      <c r="A73" s="9"/>
      <c r="B73" s="8" t="s">
        <v>72</v>
      </c>
      <c r="C73" s="100">
        <f>'02- KOMUNALNI'!C73+'04-H.G.I.'!C73</f>
        <v>0</v>
      </c>
      <c r="D73" s="100">
        <f>'02- KOMUNALNI'!D73+'04-H.G.I.'!D73</f>
        <v>0</v>
      </c>
      <c r="E73" s="100">
        <f>'02- KOMUNALNI'!E73+'04-H.G.I.'!E73</f>
        <v>0</v>
      </c>
    </row>
    <row r="74" spans="1:5" ht="30" customHeight="1" x14ac:dyDescent="0.25">
      <c r="A74" s="9"/>
      <c r="B74" s="8" t="s">
        <v>73</v>
      </c>
      <c r="C74" s="100">
        <f>'02- KOMUNALNI'!C74+'04-H.G.I.'!C74</f>
        <v>100</v>
      </c>
      <c r="D74" s="100">
        <f>'02- KOMUNALNI'!D74+'04-H.G.I.'!D74</f>
        <v>0</v>
      </c>
      <c r="E74" s="100">
        <f>'02- KOMUNALNI'!E74+'04-H.G.I.'!E74</f>
        <v>0</v>
      </c>
    </row>
    <row r="75" spans="1:5" ht="30" customHeight="1" x14ac:dyDescent="0.25">
      <c r="A75" s="9"/>
      <c r="B75" s="8" t="s">
        <v>74</v>
      </c>
      <c r="C75" s="100">
        <f>'02- KOMUNALNI'!C75+'04-H.G.I.'!C75</f>
        <v>1000</v>
      </c>
      <c r="D75" s="100">
        <f>'02- KOMUNALNI'!D75+'04-H.G.I.'!D75</f>
        <v>0</v>
      </c>
      <c r="E75" s="100">
        <f>'02- KOMUNALNI'!E75+'04-H.G.I.'!E75</f>
        <v>0</v>
      </c>
    </row>
    <row r="76" spans="1:5" ht="30" customHeight="1" x14ac:dyDescent="0.25">
      <c r="A76" s="9"/>
      <c r="B76" s="8" t="s">
        <v>75</v>
      </c>
      <c r="C76" s="100">
        <f>'02- KOMUNALNI'!C76+'04-H.G.I.'!C76</f>
        <v>0</v>
      </c>
      <c r="D76" s="100">
        <f>'02- KOMUNALNI'!D76+'04-H.G.I.'!D76</f>
        <v>0</v>
      </c>
      <c r="E76" s="100">
        <f>'02- KOMUNALNI'!E76+'04-H.G.I.'!E76</f>
        <v>0</v>
      </c>
    </row>
    <row r="77" spans="1:5" ht="30" customHeight="1" x14ac:dyDescent="0.25">
      <c r="A77" s="9"/>
      <c r="B77" s="8" t="s">
        <v>76</v>
      </c>
      <c r="C77" s="100">
        <f>'02- KOMUNALNI'!C77+'04-H.G.I.'!C77</f>
        <v>0</v>
      </c>
      <c r="D77" s="100">
        <f>'02- KOMUNALNI'!D77+'04-H.G.I.'!D77</f>
        <v>0</v>
      </c>
      <c r="E77" s="100">
        <f>'02- KOMUNALNI'!E77+'04-H.G.I.'!E77</f>
        <v>0</v>
      </c>
    </row>
    <row r="78" spans="1:5" ht="30" customHeight="1" x14ac:dyDescent="0.25">
      <c r="A78" s="9"/>
      <c r="B78" s="8" t="s">
        <v>77</v>
      </c>
      <c r="C78" s="100">
        <f>'02- KOMUNALNI'!C78+'04-H.G.I.'!C78</f>
        <v>20</v>
      </c>
      <c r="D78" s="100">
        <f>'02- KOMUNALNI'!D78+'04-H.G.I.'!D78</f>
        <v>280</v>
      </c>
      <c r="E78" s="100">
        <f>'02- KOMUNALNI'!E78+'04-H.G.I.'!E78</f>
        <v>500</v>
      </c>
    </row>
    <row r="79" spans="1:5" ht="36.75" customHeight="1" x14ac:dyDescent="0.25">
      <c r="A79" s="9"/>
      <c r="B79" s="8" t="s">
        <v>78</v>
      </c>
      <c r="C79" s="100">
        <f>'02- KOMUNALNI'!C79+'04-H.G.I.'!C79</f>
        <v>0</v>
      </c>
      <c r="D79" s="100">
        <f>'02- KOMUNALNI'!D79+'04-H.G.I.'!D79</f>
        <v>0</v>
      </c>
      <c r="E79" s="100">
        <f>'02- KOMUNALNI'!E79+'04-H.G.I.'!E79</f>
        <v>0</v>
      </c>
    </row>
    <row r="80" spans="1:5" ht="30" customHeight="1" x14ac:dyDescent="0.25">
      <c r="A80" s="9"/>
      <c r="B80" s="8" t="s">
        <v>79</v>
      </c>
      <c r="C80" s="100">
        <f>'02- KOMUNALNI'!C80+'04-H.G.I.'!C80</f>
        <v>0</v>
      </c>
      <c r="D80" s="100">
        <f>'02- KOMUNALNI'!D80+'04-H.G.I.'!D80</f>
        <v>0</v>
      </c>
      <c r="E80" s="100">
        <f>'02- KOMUNALNI'!E80+'04-H.G.I.'!E80</f>
        <v>0</v>
      </c>
    </row>
    <row r="81" spans="1:5" ht="30" customHeight="1" x14ac:dyDescent="0.25">
      <c r="A81" s="9"/>
      <c r="B81" s="8" t="s">
        <v>80</v>
      </c>
      <c r="C81" s="100">
        <f>'02- KOMUNALNI'!C81+'04-H.G.I.'!C81</f>
        <v>38000</v>
      </c>
      <c r="D81" s="100">
        <f>'02- KOMUNALNI'!D81+'04-H.G.I.'!D81</f>
        <v>54686.04</v>
      </c>
      <c r="E81" s="100">
        <f>'02- KOMUNALNI'!E81+'04-H.G.I.'!E81</f>
        <v>45000</v>
      </c>
    </row>
    <row r="82" spans="1:5" ht="30" customHeight="1" x14ac:dyDescent="0.25">
      <c r="A82" s="9"/>
      <c r="B82" s="8" t="s">
        <v>81</v>
      </c>
      <c r="C82" s="100">
        <f>'02- KOMUNALNI'!C82+'04-H.G.I.'!C82</f>
        <v>9000</v>
      </c>
      <c r="D82" s="100">
        <f>'02- KOMUNALNI'!D82+'04-H.G.I.'!D82</f>
        <v>0</v>
      </c>
      <c r="E82" s="100">
        <f>'02- KOMUNALNI'!E82+'04-H.G.I.'!E82</f>
        <v>5000</v>
      </c>
    </row>
    <row r="83" spans="1:5" ht="30" customHeight="1" x14ac:dyDescent="0.25">
      <c r="A83" s="9"/>
      <c r="B83" s="8" t="s">
        <v>82</v>
      </c>
      <c r="C83" s="100">
        <f>'02- KOMUNALNI'!C83+'04-H.G.I.'!C83</f>
        <v>70000</v>
      </c>
      <c r="D83" s="100">
        <f>'02- KOMUNALNI'!D83+'04-H.G.I.'!D83</f>
        <v>57676.630000000005</v>
      </c>
      <c r="E83" s="100">
        <f>'02- KOMUNALNI'!E83+'04-H.G.I.'!E83</f>
        <v>48000</v>
      </c>
    </row>
    <row r="84" spans="1:5" ht="30" customHeight="1" x14ac:dyDescent="0.25">
      <c r="A84" s="9"/>
      <c r="B84" s="8" t="s">
        <v>83</v>
      </c>
      <c r="C84" s="100">
        <f>'02- KOMUNALNI'!C84+'04-H.G.I.'!C84</f>
        <v>120000</v>
      </c>
      <c r="D84" s="100">
        <f>'02- KOMUNALNI'!D84+'04-H.G.I.'!D84</f>
        <v>102455.99</v>
      </c>
      <c r="E84" s="100">
        <f>'02- KOMUNALNI'!E84+'04-H.G.I.'!E84</f>
        <v>345000</v>
      </c>
    </row>
    <row r="85" spans="1:5" ht="30" customHeight="1" x14ac:dyDescent="0.25">
      <c r="A85" s="9"/>
      <c r="B85" s="8" t="s">
        <v>84</v>
      </c>
      <c r="C85" s="100">
        <f>'02- KOMUNALNI'!C85+'04-H.G.I.'!C85</f>
        <v>3141.25</v>
      </c>
      <c r="D85" s="100">
        <f>'02- KOMUNALNI'!D85+'04-H.G.I.'!D85</f>
        <v>178</v>
      </c>
      <c r="E85" s="100">
        <f>'02- KOMUNALNI'!E85+'04-H.G.I.'!E85</f>
        <v>6000</v>
      </c>
    </row>
    <row r="86" spans="1:5" ht="30" customHeight="1" x14ac:dyDescent="0.25">
      <c r="A86" s="9"/>
      <c r="B86" s="8" t="s">
        <v>85</v>
      </c>
      <c r="C86" s="100">
        <f>'02- KOMUNALNI'!C86+'04-H.G.I.'!C86</f>
        <v>20000</v>
      </c>
      <c r="D86" s="100">
        <f>'02- KOMUNALNI'!D86+'04-H.G.I.'!D86</f>
        <v>8542.18</v>
      </c>
      <c r="E86" s="100">
        <f>'02- KOMUNALNI'!E86+'04-H.G.I.'!E86</f>
        <v>34000</v>
      </c>
    </row>
    <row r="87" spans="1:5" ht="30" customHeight="1" x14ac:dyDescent="0.25">
      <c r="A87" s="9"/>
      <c r="B87" s="8" t="s">
        <v>131</v>
      </c>
      <c r="C87" s="100">
        <f>'02- KOMUNALNI'!C87+'04-H.G.I.'!C87</f>
        <v>4000</v>
      </c>
      <c r="D87" s="100">
        <f>'02- KOMUNALNI'!D87+'04-H.G.I.'!D87</f>
        <v>4688.59</v>
      </c>
      <c r="E87" s="100">
        <f>'02- KOMUNALNI'!E87+'04-H.G.I.'!E87</f>
        <v>5000</v>
      </c>
    </row>
    <row r="88" spans="1:5" ht="30" customHeight="1" x14ac:dyDescent="0.25">
      <c r="A88" s="9"/>
      <c r="B88" s="8" t="s">
        <v>86</v>
      </c>
      <c r="C88" s="100">
        <f>'02- KOMUNALNI'!C88+'04-H.G.I.'!C88</f>
        <v>0</v>
      </c>
      <c r="D88" s="100">
        <f>'02- KOMUNALNI'!D88+'04-H.G.I.'!D88</f>
        <v>93.68</v>
      </c>
      <c r="E88" s="100">
        <f>'02- KOMUNALNI'!E88+'04-H.G.I.'!E88</f>
        <v>200</v>
      </c>
    </row>
    <row r="89" spans="1:5" ht="30" customHeight="1" x14ac:dyDescent="0.25">
      <c r="A89" s="9"/>
      <c r="B89" s="8" t="s">
        <v>158</v>
      </c>
      <c r="C89" s="100">
        <f>'02- KOMUNALNI'!C89+'04-H.G.I.'!C89</f>
        <v>2000</v>
      </c>
      <c r="D89" s="100">
        <f>'02- KOMUNALNI'!D89+'04-H.G.I.'!D89</f>
        <v>4953.8</v>
      </c>
      <c r="E89" s="100">
        <f>'02- KOMUNALNI'!E89+'04-H.G.I.'!E89</f>
        <v>6000</v>
      </c>
    </row>
    <row r="90" spans="1:5" ht="30" customHeight="1" x14ac:dyDescent="0.25">
      <c r="A90" s="9"/>
      <c r="B90" s="8" t="s">
        <v>159</v>
      </c>
      <c r="C90" s="100">
        <f>'02- KOMUNALNI'!C90+'04-H.G.I.'!C90</f>
        <v>14200</v>
      </c>
      <c r="D90" s="100">
        <f>'02- KOMUNALNI'!D90+'04-H.G.I.'!D90</f>
        <v>1767.86</v>
      </c>
      <c r="E90" s="100">
        <f>'02- KOMUNALNI'!E90+'04-H.G.I.'!E90</f>
        <v>2367.8599999999997</v>
      </c>
    </row>
    <row r="91" spans="1:5" ht="30" customHeight="1" x14ac:dyDescent="0.25">
      <c r="A91" s="9"/>
      <c r="B91" s="8" t="s">
        <v>89</v>
      </c>
      <c r="C91" s="100">
        <f>'02- KOMUNALNI'!C91+'04-H.G.I.'!C91</f>
        <v>20</v>
      </c>
      <c r="D91" s="100">
        <f>'02- KOMUNALNI'!D91+'04-H.G.I.'!D91</f>
        <v>0</v>
      </c>
      <c r="E91" s="100">
        <f>'02- KOMUNALNI'!E91+'04-H.G.I.'!E91</f>
        <v>0</v>
      </c>
    </row>
    <row r="92" spans="1:5" ht="30" customHeight="1" x14ac:dyDescent="0.25">
      <c r="A92" s="9"/>
      <c r="B92" s="8" t="s">
        <v>90</v>
      </c>
      <c r="C92" s="100">
        <f>'02- KOMUNALNI'!C92+'04-H.G.I.'!C92</f>
        <v>0</v>
      </c>
      <c r="D92" s="100">
        <f>'02- KOMUNALNI'!D92+'04-H.G.I.'!D92</f>
        <v>0</v>
      </c>
      <c r="E92" s="100">
        <f>'02- KOMUNALNI'!E92+'04-H.G.I.'!E92</f>
        <v>0</v>
      </c>
    </row>
    <row r="93" spans="1:5" ht="30" customHeight="1" x14ac:dyDescent="0.25">
      <c r="A93" s="9"/>
      <c r="B93" s="8" t="s">
        <v>156</v>
      </c>
      <c r="C93" s="100">
        <f>'02- KOMUNALNI'!C93+'04-H.G.I.'!C93</f>
        <v>82000</v>
      </c>
      <c r="D93" s="100">
        <f>'02- KOMUNALNI'!D93+'04-H.G.I.'!D93</f>
        <v>64847.27</v>
      </c>
      <c r="E93" s="100">
        <f>'02- KOMUNALNI'!E93+'04-H.G.I.'!E93</f>
        <v>88000</v>
      </c>
    </row>
    <row r="94" spans="1:5" ht="30" customHeight="1" x14ac:dyDescent="0.25">
      <c r="A94" s="9"/>
      <c r="B94" s="8" t="s">
        <v>157</v>
      </c>
      <c r="C94" s="100">
        <f>'02- KOMUNALNI'!C94+'04-H.G.I.'!C94</f>
        <v>10000</v>
      </c>
      <c r="D94" s="100">
        <f>'02- KOMUNALNI'!D94+'04-H.G.I.'!D94</f>
        <v>7837.29</v>
      </c>
      <c r="E94" s="100">
        <f>'02- KOMUNALNI'!E94+'04-H.G.I.'!E94</f>
        <v>16000</v>
      </c>
    </row>
    <row r="95" spans="1:5" ht="30" customHeight="1" x14ac:dyDescent="0.25">
      <c r="A95" s="9"/>
      <c r="B95" s="8" t="s">
        <v>91</v>
      </c>
      <c r="C95" s="100">
        <f>'02- KOMUNALNI'!C95+'04-H.G.I.'!C95</f>
        <v>0</v>
      </c>
      <c r="D95" s="100">
        <f>'02- KOMUNALNI'!D95+'04-H.G.I.'!D95</f>
        <v>0</v>
      </c>
      <c r="E95" s="100">
        <f>'02- KOMUNALNI'!E95+'04-H.G.I.'!E95</f>
        <v>0</v>
      </c>
    </row>
    <row r="96" spans="1:5" ht="30" customHeight="1" x14ac:dyDescent="0.25">
      <c r="A96" s="9"/>
      <c r="B96" s="8" t="s">
        <v>92</v>
      </c>
      <c r="C96" s="100">
        <f>'02- KOMUNALNI'!C96+'04-H.G.I.'!C96</f>
        <v>0</v>
      </c>
      <c r="D96" s="100">
        <f>'02- KOMUNALNI'!D96+'04-H.G.I.'!D96</f>
        <v>0</v>
      </c>
      <c r="E96" s="100">
        <f>'02- KOMUNALNI'!E96+'04-H.G.I.'!E96</f>
        <v>0</v>
      </c>
    </row>
    <row r="97" spans="1:5" ht="30" customHeight="1" x14ac:dyDescent="0.25">
      <c r="A97" s="9"/>
      <c r="B97" s="8" t="s">
        <v>93</v>
      </c>
      <c r="C97" s="100">
        <f>'02- KOMUNALNI'!C97+'04-H.G.I.'!C97</f>
        <v>0</v>
      </c>
      <c r="D97" s="100">
        <f>'02- KOMUNALNI'!D97+'04-H.G.I.'!D97</f>
        <v>0</v>
      </c>
      <c r="E97" s="100">
        <f>'02- KOMUNALNI'!E97+'04-H.G.I.'!E97</f>
        <v>0</v>
      </c>
    </row>
    <row r="98" spans="1:5" ht="30" customHeight="1" x14ac:dyDescent="0.25">
      <c r="A98" s="9"/>
      <c r="B98" s="8" t="s">
        <v>132</v>
      </c>
      <c r="C98" s="100">
        <f>'02- KOMUNALNI'!C98+'04-H.G.I.'!C98</f>
        <v>0</v>
      </c>
      <c r="D98" s="100">
        <f>'02- KOMUNALNI'!D98+'04-H.G.I.'!D98</f>
        <v>0</v>
      </c>
      <c r="E98" s="100">
        <f>'02- KOMUNALNI'!E98+'04-H.G.I.'!E98</f>
        <v>0</v>
      </c>
    </row>
    <row r="99" spans="1:5" s="75" customFormat="1" ht="30" customHeight="1" x14ac:dyDescent="0.25">
      <c r="A99" s="49" t="s">
        <v>9</v>
      </c>
      <c r="B99" s="50" t="s">
        <v>94</v>
      </c>
      <c r="C99" s="104">
        <f>C100</f>
        <v>293317.41000000003</v>
      </c>
      <c r="D99" s="104">
        <f>D100</f>
        <v>229263.71000000002</v>
      </c>
      <c r="E99" s="104">
        <f t="shared" ref="E99" si="3">E100</f>
        <v>450000</v>
      </c>
    </row>
    <row r="100" spans="1:5" ht="30" customHeight="1" x14ac:dyDescent="0.25">
      <c r="A100" s="9" t="s">
        <v>1</v>
      </c>
      <c r="B100" s="8" t="s">
        <v>95</v>
      </c>
      <c r="C100" s="100">
        <f>'02- KOMUNALNI'!C100+'04-H.G.I.'!C100</f>
        <v>293317.41000000003</v>
      </c>
      <c r="D100" s="100">
        <f>'02- KOMUNALNI'!D100+'04-H.G.I.'!D100</f>
        <v>229263.71000000002</v>
      </c>
      <c r="E100" s="100">
        <f>'02- KOMUNALNI'!E100+'04-H.G.I.'!E100</f>
        <v>450000</v>
      </c>
    </row>
    <row r="101" spans="1:5" s="75" customFormat="1" ht="30" customHeight="1" x14ac:dyDescent="0.25">
      <c r="A101" s="49" t="s">
        <v>11</v>
      </c>
      <c r="B101" s="50" t="s">
        <v>96</v>
      </c>
      <c r="C101" s="104">
        <f>C102+C103+C104</f>
        <v>51761.9</v>
      </c>
      <c r="D101" s="104">
        <f>D102+D103+D104</f>
        <v>34452.100000000006</v>
      </c>
      <c r="E101" s="104">
        <f t="shared" ref="E101" si="4">E102+E103+E104</f>
        <v>46400</v>
      </c>
    </row>
    <row r="102" spans="1:5" s="79" customFormat="1" ht="30" customHeight="1" x14ac:dyDescent="0.25">
      <c r="A102" s="9"/>
      <c r="B102" s="8" t="s">
        <v>97</v>
      </c>
      <c r="C102" s="100">
        <f>'02- KOMUNALNI'!C102+'04-H.G.I.'!C102</f>
        <v>2200</v>
      </c>
      <c r="D102" s="100">
        <f>'02- KOMUNALNI'!D102+'04-H.G.I.'!D102</f>
        <v>1620.63</v>
      </c>
      <c r="E102" s="100">
        <f>'02- KOMUNALNI'!E102+'04-H.G.I.'!E102</f>
        <v>2200</v>
      </c>
    </row>
    <row r="103" spans="1:5" ht="30" customHeight="1" x14ac:dyDescent="0.25">
      <c r="A103" s="9"/>
      <c r="B103" s="8" t="s">
        <v>98</v>
      </c>
      <c r="C103" s="100">
        <f>'02- KOMUNALNI'!C103+'04-H.G.I.'!C103</f>
        <v>40600</v>
      </c>
      <c r="D103" s="100">
        <f>'02- KOMUNALNI'!D103+'04-H.G.I.'!D103</f>
        <v>26221.09</v>
      </c>
      <c r="E103" s="100">
        <f>'02- KOMUNALNI'!E103+'04-H.G.I.'!E103</f>
        <v>35000</v>
      </c>
    </row>
    <row r="104" spans="1:5" ht="30" customHeight="1" x14ac:dyDescent="0.25">
      <c r="A104" s="9"/>
      <c r="B104" s="8" t="s">
        <v>99</v>
      </c>
      <c r="C104" s="100">
        <f>'02- KOMUNALNI'!C104+'04-H.G.I.'!C104</f>
        <v>8961.9</v>
      </c>
      <c r="D104" s="100">
        <f>'02- KOMUNALNI'!D104+'04-H.G.I.'!D104</f>
        <v>6610.380000000001</v>
      </c>
      <c r="E104" s="100">
        <f>'02- KOMUNALNI'!E104+'04-H.G.I.'!E104</f>
        <v>9200</v>
      </c>
    </row>
    <row r="105" spans="1:5" s="75" customFormat="1" ht="30" customHeight="1" x14ac:dyDescent="0.25">
      <c r="A105" s="49" t="s">
        <v>15</v>
      </c>
      <c r="B105" s="50" t="s">
        <v>100</v>
      </c>
      <c r="C105" s="104">
        <f>C106</f>
        <v>0</v>
      </c>
      <c r="D105" s="104">
        <f>D106</f>
        <v>0</v>
      </c>
      <c r="E105" s="104">
        <f t="shared" ref="E105" si="5">E106</f>
        <v>0</v>
      </c>
    </row>
    <row r="106" spans="1:5" ht="30" customHeight="1" x14ac:dyDescent="0.25">
      <c r="A106" s="39"/>
      <c r="B106" s="16" t="s">
        <v>101</v>
      </c>
      <c r="C106" s="100">
        <f>'02- KOMUNALNI'!C106+'04-H.G.I.'!C106</f>
        <v>0</v>
      </c>
      <c r="D106" s="100">
        <f>'02- KOMUNALNI'!D106+'04-H.G.I.'!D106</f>
        <v>0</v>
      </c>
      <c r="E106" s="100">
        <f>'02- KOMUNALNI'!E106+'04-H.G.I.'!E106</f>
        <v>0</v>
      </c>
    </row>
    <row r="107" spans="1:5" s="52" customFormat="1" ht="30" customHeight="1" x14ac:dyDescent="0.25">
      <c r="A107" s="49" t="s">
        <v>19</v>
      </c>
      <c r="B107" s="50" t="s">
        <v>148</v>
      </c>
      <c r="C107" s="104">
        <f>C108</f>
        <v>0</v>
      </c>
      <c r="D107" s="104">
        <f>D108</f>
        <v>0</v>
      </c>
      <c r="E107" s="104">
        <f t="shared" ref="E107" si="6">E108</f>
        <v>0</v>
      </c>
    </row>
    <row r="108" spans="1:5" s="6" customFormat="1" ht="30" customHeight="1" x14ac:dyDescent="0.25">
      <c r="A108" s="39"/>
      <c r="B108" s="16" t="s">
        <v>148</v>
      </c>
      <c r="C108" s="100">
        <f>'02- KOMUNALNI'!C108+'04-H.G.I.'!C108</f>
        <v>0</v>
      </c>
      <c r="D108" s="100">
        <f>'02- KOMUNALNI'!D108+'04-H.G.I.'!D108</f>
        <v>0</v>
      </c>
      <c r="E108" s="100">
        <f>'02- KOMUNALNI'!E108+'04-H.G.I.'!E108</f>
        <v>0</v>
      </c>
    </row>
    <row r="109" spans="1:5" s="75" customFormat="1" ht="30" customHeight="1" x14ac:dyDescent="0.25">
      <c r="A109" s="49" t="s">
        <v>21</v>
      </c>
      <c r="B109" s="50" t="s">
        <v>102</v>
      </c>
      <c r="C109" s="104">
        <f>C110+C111+C112+C113+C114+C115+C116+C117+C118+C119+C120+C121+C122+C123+C124+C125</f>
        <v>42537.66</v>
      </c>
      <c r="D109" s="104">
        <f>D110+D111+D112+D113+D114+D115+D116+D117+D118+D119+D120+D121+D122+D123+D124+D125</f>
        <v>46190.27</v>
      </c>
      <c r="E109" s="104">
        <f t="shared" ref="E109" si="7">E110+E111+E112+E113+E114+E115+E116+E117+E118+E119+E120+E121+E122+E123+E124+E125</f>
        <v>77586</v>
      </c>
    </row>
    <row r="110" spans="1:5" ht="30" customHeight="1" x14ac:dyDescent="0.25">
      <c r="A110" s="9"/>
      <c r="B110" s="8" t="s">
        <v>103</v>
      </c>
      <c r="C110" s="100">
        <f>'02- KOMUNALNI'!C110+'04-H.G.I.'!C110</f>
        <v>1000</v>
      </c>
      <c r="D110" s="100">
        <f>'02- KOMUNALNI'!D110+'04-H.G.I.'!D110</f>
        <v>193.43</v>
      </c>
      <c r="E110" s="100">
        <f>'02- KOMUNALNI'!E110+'04-H.G.I.'!E110</f>
        <v>400</v>
      </c>
    </row>
    <row r="111" spans="1:5" ht="30" customHeight="1" x14ac:dyDescent="0.25">
      <c r="A111" s="9"/>
      <c r="B111" s="8" t="s">
        <v>104</v>
      </c>
      <c r="C111" s="100">
        <f>'02- KOMUNALNI'!C111+'04-H.G.I.'!C111</f>
        <v>0</v>
      </c>
      <c r="D111" s="100">
        <f>'02- KOMUNALNI'!D111+'04-H.G.I.'!D111</f>
        <v>0</v>
      </c>
      <c r="E111" s="100">
        <f>'02- KOMUNALNI'!E111+'04-H.G.I.'!E111</f>
        <v>0</v>
      </c>
    </row>
    <row r="112" spans="1:5" ht="30" customHeight="1" x14ac:dyDescent="0.25">
      <c r="A112" s="9"/>
      <c r="B112" s="8" t="s">
        <v>105</v>
      </c>
      <c r="C112" s="100">
        <f>'02- KOMUNALNI'!C112+'04-H.G.I.'!C112</f>
        <v>7000</v>
      </c>
      <c r="D112" s="100">
        <f>'02- KOMUNALNI'!D112+'04-H.G.I.'!D112</f>
        <v>7764.04</v>
      </c>
      <c r="E112" s="100">
        <f>'02- KOMUNALNI'!E112+'04-H.G.I.'!E112</f>
        <v>11655</v>
      </c>
    </row>
    <row r="113" spans="1:5" ht="30" customHeight="1" x14ac:dyDescent="0.25">
      <c r="A113" s="9" t="s">
        <v>1</v>
      </c>
      <c r="B113" s="8" t="s">
        <v>106</v>
      </c>
      <c r="C113" s="100">
        <f>'02- KOMUNALNI'!C113+'04-H.G.I.'!C113</f>
        <v>27677.66</v>
      </c>
      <c r="D113" s="100">
        <f>'02- KOMUNALNI'!D113+'04-H.G.I.'!D113</f>
        <v>31951.719999999998</v>
      </c>
      <c r="E113" s="100">
        <f>'02- KOMUNALNI'!E113+'04-H.G.I.'!E113</f>
        <v>56321</v>
      </c>
    </row>
    <row r="114" spans="1:5" ht="30" customHeight="1" x14ac:dyDescent="0.25">
      <c r="A114" s="9"/>
      <c r="B114" s="8" t="s">
        <v>107</v>
      </c>
      <c r="C114" s="100">
        <f>'02- KOMUNALNI'!C114+'04-H.G.I.'!C114</f>
        <v>0</v>
      </c>
      <c r="D114" s="100">
        <f>'02- KOMUNALNI'!D114+'04-H.G.I.'!D114</f>
        <v>0</v>
      </c>
      <c r="E114" s="100">
        <f>'02- KOMUNALNI'!E114+'04-H.G.I.'!E114</f>
        <v>0</v>
      </c>
    </row>
    <row r="115" spans="1:5" ht="30" customHeight="1" x14ac:dyDescent="0.25">
      <c r="A115" s="9"/>
      <c r="B115" s="8" t="s">
        <v>108</v>
      </c>
      <c r="C115" s="100">
        <f>'02- KOMUNALNI'!C115+'04-H.G.I.'!C115</f>
        <v>6500</v>
      </c>
      <c r="D115" s="100">
        <f>'02- KOMUNALNI'!D115+'04-H.G.I.'!D115</f>
        <v>5555.08</v>
      </c>
      <c r="E115" s="100">
        <f>'02- KOMUNALNI'!E115+'04-H.G.I.'!E115</f>
        <v>8000</v>
      </c>
    </row>
    <row r="116" spans="1:5" ht="30" customHeight="1" x14ac:dyDescent="0.25">
      <c r="A116" s="9"/>
      <c r="B116" s="8" t="s">
        <v>109</v>
      </c>
      <c r="C116" s="100">
        <f>'02- KOMUNALNI'!C116+'04-H.G.I.'!C116</f>
        <v>0</v>
      </c>
      <c r="D116" s="100">
        <f>'02- KOMUNALNI'!D116+'04-H.G.I.'!D116</f>
        <v>0</v>
      </c>
      <c r="E116" s="100">
        <f>'02- KOMUNALNI'!E116+'04-H.G.I.'!E116</f>
        <v>0</v>
      </c>
    </row>
    <row r="117" spans="1:5" ht="30" customHeight="1" x14ac:dyDescent="0.25">
      <c r="A117" s="9"/>
      <c r="B117" s="8" t="s">
        <v>110</v>
      </c>
      <c r="C117" s="100">
        <f>'02- KOMUNALNI'!C117+'04-H.G.I.'!C117</f>
        <v>0</v>
      </c>
      <c r="D117" s="100">
        <f>'02- KOMUNALNI'!D117+'04-H.G.I.'!D117</f>
        <v>0</v>
      </c>
      <c r="E117" s="100">
        <f>'02- KOMUNALNI'!E117+'04-H.G.I.'!E117</f>
        <v>0</v>
      </c>
    </row>
    <row r="118" spans="1:5" ht="30" customHeight="1" x14ac:dyDescent="0.25">
      <c r="A118" s="9"/>
      <c r="B118" s="8" t="s">
        <v>111</v>
      </c>
      <c r="C118" s="100">
        <f>'02- KOMUNALNI'!C118+'04-H.G.I.'!C118</f>
        <v>0</v>
      </c>
      <c r="D118" s="100">
        <f>'02- KOMUNALNI'!D118+'04-H.G.I.'!D118</f>
        <v>0</v>
      </c>
      <c r="E118" s="100">
        <f>'02- KOMUNALNI'!E118+'04-H.G.I.'!E118</f>
        <v>0</v>
      </c>
    </row>
    <row r="119" spans="1:5" ht="30" customHeight="1" x14ac:dyDescent="0.25">
      <c r="A119" s="9"/>
      <c r="B119" s="8" t="s">
        <v>112</v>
      </c>
      <c r="C119" s="100">
        <f>'02- KOMUNALNI'!C119+'04-H.G.I.'!C119</f>
        <v>0</v>
      </c>
      <c r="D119" s="100">
        <f>'02- KOMUNALNI'!D119+'04-H.G.I.'!D119</f>
        <v>0</v>
      </c>
      <c r="E119" s="100">
        <f>'02- KOMUNALNI'!E119+'04-H.G.I.'!E119</f>
        <v>0</v>
      </c>
    </row>
    <row r="120" spans="1:5" ht="30" customHeight="1" x14ac:dyDescent="0.25">
      <c r="A120" s="9"/>
      <c r="B120" s="8" t="s">
        <v>113</v>
      </c>
      <c r="C120" s="100">
        <f>'02- KOMUNALNI'!C120+'04-H.G.I.'!C120</f>
        <v>0</v>
      </c>
      <c r="D120" s="100">
        <f>'02- KOMUNALNI'!D120+'04-H.G.I.'!D120</f>
        <v>0</v>
      </c>
      <c r="E120" s="100">
        <f>'02- KOMUNALNI'!E120+'04-H.G.I.'!E120</f>
        <v>0</v>
      </c>
    </row>
    <row r="121" spans="1:5" ht="30" customHeight="1" x14ac:dyDescent="0.25">
      <c r="A121" s="9"/>
      <c r="B121" s="8" t="s">
        <v>114</v>
      </c>
      <c r="C121" s="100">
        <f>'02- KOMUNALNI'!C121+'04-H.G.I.'!C121</f>
        <v>0</v>
      </c>
      <c r="D121" s="100">
        <f>'02- KOMUNALNI'!D121+'04-H.G.I.'!D121</f>
        <v>0</v>
      </c>
      <c r="E121" s="100">
        <f>'02- KOMUNALNI'!E121+'04-H.G.I.'!E121</f>
        <v>0</v>
      </c>
    </row>
    <row r="122" spans="1:5" ht="30" customHeight="1" x14ac:dyDescent="0.25">
      <c r="A122" s="9"/>
      <c r="B122" s="8" t="s">
        <v>115</v>
      </c>
      <c r="C122" s="100">
        <f>'02- KOMUNALNI'!C122+'04-H.G.I.'!C122</f>
        <v>0</v>
      </c>
      <c r="D122" s="100">
        <f>'02- KOMUNALNI'!D122+'04-H.G.I.'!D122</f>
        <v>346</v>
      </c>
      <c r="E122" s="100">
        <f>'02- KOMUNALNI'!E122+'04-H.G.I.'!E122</f>
        <v>500</v>
      </c>
    </row>
    <row r="123" spans="1:5" ht="30" customHeight="1" x14ac:dyDescent="0.25">
      <c r="A123" s="9"/>
      <c r="B123" s="8" t="s">
        <v>116</v>
      </c>
      <c r="C123" s="100">
        <f>'02- KOMUNALNI'!C123+'04-H.G.I.'!C123</f>
        <v>10</v>
      </c>
      <c r="D123" s="100">
        <f>'02- KOMUNALNI'!D123+'04-H.G.I.'!D123</f>
        <v>0</v>
      </c>
      <c r="E123" s="100">
        <f>'02- KOMUNALNI'!E123+'04-H.G.I.'!E123</f>
        <v>0</v>
      </c>
    </row>
    <row r="124" spans="1:5" ht="30" customHeight="1" x14ac:dyDescent="0.25">
      <c r="A124" s="9"/>
      <c r="B124" s="8" t="s">
        <v>117</v>
      </c>
      <c r="C124" s="100">
        <f>'02- KOMUNALNI'!C124+'04-H.G.I.'!C124</f>
        <v>0</v>
      </c>
      <c r="D124" s="100">
        <f>'02- KOMUNALNI'!D124+'04-H.G.I.'!D124</f>
        <v>0</v>
      </c>
      <c r="E124" s="100">
        <f>'02- KOMUNALNI'!E124+'04-H.G.I.'!E124</f>
        <v>0</v>
      </c>
    </row>
    <row r="125" spans="1:5" ht="30" customHeight="1" x14ac:dyDescent="0.25">
      <c r="A125" s="9"/>
      <c r="B125" s="8" t="s">
        <v>118</v>
      </c>
      <c r="C125" s="100">
        <f>'02- KOMUNALNI'!C125+'04-H.G.I.'!C125</f>
        <v>350</v>
      </c>
      <c r="D125" s="100">
        <f>'02- KOMUNALNI'!D125+'04-H.G.I.'!D125</f>
        <v>380</v>
      </c>
      <c r="E125" s="100">
        <f>'02- KOMUNALNI'!E125+'04-H.G.I.'!E125</f>
        <v>710</v>
      </c>
    </row>
    <row r="126" spans="1:5" s="75" customFormat="1" ht="30" customHeight="1" x14ac:dyDescent="0.25">
      <c r="A126" s="54" t="s">
        <v>23</v>
      </c>
      <c r="B126" s="55" t="s">
        <v>119</v>
      </c>
      <c r="C126" s="105">
        <f>C127+C128</f>
        <v>2389.0100000000002</v>
      </c>
      <c r="D126" s="105">
        <f>D127+D128</f>
        <v>583.16999999999996</v>
      </c>
      <c r="E126" s="105">
        <f>E127+E128</f>
        <v>0</v>
      </c>
    </row>
    <row r="127" spans="1:5" ht="30" customHeight="1" x14ac:dyDescent="0.25">
      <c r="A127" s="9"/>
      <c r="B127" s="8" t="s">
        <v>120</v>
      </c>
      <c r="C127" s="100">
        <f>'02- KOMUNALNI'!C127+'04-H.G.I.'!C127</f>
        <v>89.01</v>
      </c>
      <c r="D127" s="100">
        <f>'02- KOMUNALNI'!D127+'04-H.G.I.'!D127</f>
        <v>0</v>
      </c>
      <c r="E127" s="100">
        <f>'02- KOMUNALNI'!E127+'04-H.G.I.'!E127</f>
        <v>0</v>
      </c>
    </row>
    <row r="128" spans="1:5" ht="30" customHeight="1" x14ac:dyDescent="0.25">
      <c r="A128" s="9"/>
      <c r="B128" s="8" t="s">
        <v>121</v>
      </c>
      <c r="C128" s="100">
        <f>'02- KOMUNALNI'!C128+'04-H.G.I.'!C128</f>
        <v>2300</v>
      </c>
      <c r="D128" s="100">
        <f>'02- KOMUNALNI'!D128+'04-H.G.I.'!D128</f>
        <v>583.16999999999996</v>
      </c>
      <c r="E128" s="100">
        <f>'02- KOMUNALNI'!E128+'04-H.G.I.'!E128</f>
        <v>0</v>
      </c>
    </row>
    <row r="129" spans="1:5" s="75" customFormat="1" ht="30" customHeight="1" x14ac:dyDescent="0.25">
      <c r="A129" s="54" t="s">
        <v>25</v>
      </c>
      <c r="B129" s="55" t="s">
        <v>122</v>
      </c>
      <c r="C129" s="105">
        <f>C130+C131+C132+C133</f>
        <v>0</v>
      </c>
      <c r="D129" s="105">
        <f>D130+D131+D132+D133</f>
        <v>106.2</v>
      </c>
      <c r="E129" s="105">
        <f t="shared" ref="E129" si="8">E130+E131+E132+E133</f>
        <v>150</v>
      </c>
    </row>
    <row r="130" spans="1:5" s="72" customFormat="1" ht="30" customHeight="1" x14ac:dyDescent="0.25">
      <c r="A130" s="44"/>
      <c r="B130" s="18" t="s">
        <v>123</v>
      </c>
      <c r="C130" s="100">
        <f>'02- KOMUNALNI'!C130+'04-H.G.I.'!C130</f>
        <v>0</v>
      </c>
      <c r="D130" s="100">
        <f>'02- KOMUNALNI'!D130+'04-H.G.I.'!D130</f>
        <v>106.2</v>
      </c>
      <c r="E130" s="100">
        <f>'02- KOMUNALNI'!E130+'04-H.G.I.'!E130</f>
        <v>150</v>
      </c>
    </row>
    <row r="131" spans="1:5" ht="51" customHeight="1" x14ac:dyDescent="0.25">
      <c r="A131" s="9"/>
      <c r="B131" s="8" t="s">
        <v>124</v>
      </c>
      <c r="C131" s="100">
        <f>'02- KOMUNALNI'!C131+'04-H.G.I.'!C131</f>
        <v>0</v>
      </c>
      <c r="D131" s="100">
        <f>'02- KOMUNALNI'!D131+'04-H.G.I.'!D131</f>
        <v>0</v>
      </c>
      <c r="E131" s="100">
        <f>'02- KOMUNALNI'!E131+'04-H.G.I.'!E131</f>
        <v>0</v>
      </c>
    </row>
    <row r="132" spans="1:5" ht="30" customHeight="1" x14ac:dyDescent="0.25">
      <c r="A132" s="9"/>
      <c r="B132" s="8" t="s">
        <v>125</v>
      </c>
      <c r="C132" s="100">
        <f>'02- KOMUNALNI'!C132+'04-H.G.I.'!C132</f>
        <v>0</v>
      </c>
      <c r="D132" s="100">
        <f>'02- KOMUNALNI'!D132+'04-H.G.I.'!D132</f>
        <v>0</v>
      </c>
      <c r="E132" s="100">
        <f>'02- KOMUNALNI'!E132+'04-H.G.I.'!E132</f>
        <v>0</v>
      </c>
    </row>
    <row r="133" spans="1:5" ht="30" customHeight="1" x14ac:dyDescent="0.25">
      <c r="A133" s="9"/>
      <c r="B133" s="8" t="s">
        <v>126</v>
      </c>
      <c r="C133" s="100">
        <f>'02- KOMUNALNI'!C133+'04-H.G.I.'!C133</f>
        <v>0</v>
      </c>
      <c r="D133" s="100">
        <f>'02- KOMUNALNI'!D133+'04-H.G.I.'!D133</f>
        <v>0</v>
      </c>
      <c r="E133" s="100">
        <f>'02- KOMUNALNI'!E133+'04-H.G.I.'!E133</f>
        <v>0</v>
      </c>
    </row>
    <row r="134" spans="1:5" s="74" customFormat="1" ht="30" customHeight="1" x14ac:dyDescent="0.25">
      <c r="A134" s="12" t="s">
        <v>27</v>
      </c>
      <c r="B134" s="22" t="s">
        <v>128</v>
      </c>
      <c r="C134" s="110">
        <f t="shared" ref="C134:E134" si="9">C9-C29</f>
        <v>280350.38000000012</v>
      </c>
      <c r="D134" s="106">
        <f t="shared" si="9"/>
        <v>239625.22000000009</v>
      </c>
      <c r="E134" s="110">
        <f t="shared" si="9"/>
        <v>160702.22999999998</v>
      </c>
    </row>
  </sheetData>
  <mergeCells count="11">
    <mergeCell ref="B4:E4"/>
    <mergeCell ref="A6:A8"/>
    <mergeCell ref="B6:B8"/>
    <mergeCell ref="C6:C8"/>
    <mergeCell ref="D6:D8"/>
    <mergeCell ref="E6:E8"/>
    <mergeCell ref="A26:A28"/>
    <mergeCell ref="B26:B28"/>
    <mergeCell ref="C26:C28"/>
    <mergeCell ref="D26:D28"/>
    <mergeCell ref="E26:E28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34"/>
  <sheetViews>
    <sheetView topLeftCell="A124" workbookViewId="0">
      <selection activeCell="E113" sqref="E113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52.140625" style="95" hidden="1" customWidth="1"/>
    <col min="7" max="16384" width="9.140625" style="45"/>
  </cols>
  <sheetData>
    <row r="1" spans="1:6" ht="18" customHeight="1" x14ac:dyDescent="0.25">
      <c r="A1" s="29"/>
      <c r="B1" s="30"/>
      <c r="C1" s="31"/>
      <c r="D1" s="31"/>
      <c r="E1" s="31"/>
      <c r="F1" s="85"/>
    </row>
    <row r="2" spans="1:6" s="75" customFormat="1" x14ac:dyDescent="0.25">
      <c r="A2" s="64"/>
      <c r="B2" s="14" t="s">
        <v>0</v>
      </c>
      <c r="C2" s="65"/>
      <c r="D2" s="65"/>
      <c r="E2" s="65"/>
      <c r="F2" s="86"/>
    </row>
    <row r="3" spans="1:6" s="47" customFormat="1" ht="15.75" x14ac:dyDescent="0.25">
      <c r="A3" s="1" t="s">
        <v>1</v>
      </c>
      <c r="B3" s="81" t="s">
        <v>151</v>
      </c>
      <c r="C3" s="25"/>
      <c r="D3" s="25"/>
      <c r="E3" s="25"/>
      <c r="F3" s="87"/>
    </row>
    <row r="4" spans="1:6" s="75" customFormat="1" ht="15.75" x14ac:dyDescent="0.25">
      <c r="A4" s="66"/>
      <c r="B4" s="124" t="s">
        <v>152</v>
      </c>
      <c r="C4" s="124"/>
      <c r="D4" s="124"/>
      <c r="E4" s="124"/>
      <c r="F4" s="88"/>
    </row>
    <row r="5" spans="1:6" s="75" customFormat="1" ht="15.75" x14ac:dyDescent="0.25">
      <c r="A5" s="66"/>
      <c r="B5" s="62"/>
      <c r="C5" s="63"/>
      <c r="D5" s="63"/>
      <c r="E5" s="63"/>
      <c r="F5" s="89"/>
    </row>
    <row r="6" spans="1:6" s="73" customFormat="1" ht="15" customHeight="1" x14ac:dyDescent="0.25">
      <c r="A6" s="125" t="s">
        <v>1</v>
      </c>
      <c r="B6" s="128" t="s">
        <v>2</v>
      </c>
      <c r="C6" s="131" t="s">
        <v>153</v>
      </c>
      <c r="D6" s="131" t="s">
        <v>154</v>
      </c>
      <c r="E6" s="131" t="s">
        <v>155</v>
      </c>
      <c r="F6" s="152" t="s">
        <v>150</v>
      </c>
    </row>
    <row r="7" spans="1:6" s="73" customFormat="1" ht="15" customHeight="1" x14ac:dyDescent="0.25">
      <c r="A7" s="126"/>
      <c r="B7" s="129"/>
      <c r="C7" s="132"/>
      <c r="D7" s="132"/>
      <c r="E7" s="132"/>
      <c r="F7" s="153"/>
    </row>
    <row r="8" spans="1:6" s="73" customFormat="1" ht="38.25" customHeight="1" x14ac:dyDescent="0.25">
      <c r="A8" s="127"/>
      <c r="B8" s="130"/>
      <c r="C8" s="133"/>
      <c r="D8" s="133"/>
      <c r="E8" s="133"/>
      <c r="F8" s="154"/>
    </row>
    <row r="9" spans="1:6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90">
        <f>F10+F11+F12+F13+F14+F15+F16+F17+F18+F19+F20+F21+F22+F23+F24+F25</f>
        <v>130000</v>
      </c>
    </row>
    <row r="10" spans="1:6" ht="30" customHeight="1" x14ac:dyDescent="0.25">
      <c r="A10" s="35" t="s">
        <v>5</v>
      </c>
      <c r="B10" s="16" t="s">
        <v>6</v>
      </c>
      <c r="C10" s="36">
        <v>0</v>
      </c>
      <c r="D10" s="36"/>
      <c r="E10" s="36">
        <v>0</v>
      </c>
      <c r="F10" s="82"/>
    </row>
    <row r="11" spans="1:6" ht="30" customHeight="1" x14ac:dyDescent="0.25">
      <c r="A11" s="37" t="s">
        <v>7</v>
      </c>
      <c r="B11" s="8" t="s">
        <v>8</v>
      </c>
      <c r="C11" s="36">
        <v>0</v>
      </c>
      <c r="D11" s="36"/>
      <c r="E11" s="36">
        <v>0</v>
      </c>
      <c r="F11" s="82"/>
    </row>
    <row r="12" spans="1:6" ht="30" customHeight="1" x14ac:dyDescent="0.25">
      <c r="A12" s="37" t="s">
        <v>9</v>
      </c>
      <c r="B12" s="8" t="s">
        <v>10</v>
      </c>
      <c r="C12" s="36">
        <v>0</v>
      </c>
      <c r="D12" s="36"/>
      <c r="E12" s="36">
        <v>0</v>
      </c>
      <c r="F12" s="82"/>
    </row>
    <row r="13" spans="1:6" ht="30" customHeight="1" x14ac:dyDescent="0.25">
      <c r="A13" s="35" t="s">
        <v>11</v>
      </c>
      <c r="B13" s="8" t="s">
        <v>12</v>
      </c>
      <c r="C13" s="36">
        <v>0</v>
      </c>
      <c r="D13" s="36"/>
      <c r="E13" s="36">
        <v>0</v>
      </c>
      <c r="F13" s="82"/>
    </row>
    <row r="14" spans="1:6" ht="30" customHeight="1" x14ac:dyDescent="0.25">
      <c r="A14" s="37" t="s">
        <v>13</v>
      </c>
      <c r="B14" s="8" t="s">
        <v>14</v>
      </c>
      <c r="C14" s="36">
        <v>0</v>
      </c>
      <c r="D14" s="36"/>
      <c r="E14" s="36">
        <v>0</v>
      </c>
      <c r="F14" s="82"/>
    </row>
    <row r="15" spans="1:6" ht="30" customHeight="1" x14ac:dyDescent="0.25">
      <c r="A15" s="37" t="s">
        <v>15</v>
      </c>
      <c r="B15" s="8" t="s">
        <v>16</v>
      </c>
      <c r="C15" s="36">
        <v>0</v>
      </c>
      <c r="D15" s="36"/>
      <c r="E15" s="36">
        <v>0</v>
      </c>
      <c r="F15" s="82"/>
    </row>
    <row r="16" spans="1:6" ht="30" customHeight="1" x14ac:dyDescent="0.25">
      <c r="A16" s="35" t="s">
        <v>17</v>
      </c>
      <c r="B16" s="8" t="s">
        <v>18</v>
      </c>
      <c r="C16" s="36">
        <v>0</v>
      </c>
      <c r="D16" s="36"/>
      <c r="E16" s="36">
        <v>0</v>
      </c>
      <c r="F16" s="82"/>
    </row>
    <row r="17" spans="1:6" ht="30" customHeight="1" x14ac:dyDescent="0.25">
      <c r="A17" s="37" t="s">
        <v>19</v>
      </c>
      <c r="B17" s="8" t="s">
        <v>20</v>
      </c>
      <c r="C17" s="36">
        <v>0</v>
      </c>
      <c r="D17" s="36"/>
      <c r="E17" s="36">
        <v>0</v>
      </c>
      <c r="F17" s="82"/>
    </row>
    <row r="18" spans="1:6" ht="30" customHeight="1" x14ac:dyDescent="0.25">
      <c r="A18" s="37" t="s">
        <v>21</v>
      </c>
      <c r="B18" s="8" t="s">
        <v>22</v>
      </c>
      <c r="C18" s="36">
        <v>0</v>
      </c>
      <c r="D18" s="36"/>
      <c r="E18" s="36">
        <v>0</v>
      </c>
      <c r="F18" s="82"/>
    </row>
    <row r="19" spans="1:6" ht="30" customHeight="1" x14ac:dyDescent="0.25">
      <c r="A19" s="35" t="s">
        <v>23</v>
      </c>
      <c r="B19" s="8" t="s">
        <v>24</v>
      </c>
      <c r="C19" s="36">
        <v>0</v>
      </c>
      <c r="D19" s="36"/>
      <c r="E19" s="36">
        <v>0</v>
      </c>
      <c r="F19" s="82"/>
    </row>
    <row r="20" spans="1:6" ht="30" customHeight="1" x14ac:dyDescent="0.25">
      <c r="A20" s="37" t="s">
        <v>25</v>
      </c>
      <c r="B20" s="8" t="s">
        <v>26</v>
      </c>
      <c r="C20" s="36">
        <v>0</v>
      </c>
      <c r="D20" s="36"/>
      <c r="E20" s="36">
        <v>0</v>
      </c>
      <c r="F20" s="82"/>
    </row>
    <row r="21" spans="1:6" ht="30" customHeight="1" x14ac:dyDescent="0.25">
      <c r="A21" s="37" t="s">
        <v>27</v>
      </c>
      <c r="B21" s="8" t="s">
        <v>28</v>
      </c>
      <c r="C21" s="36"/>
      <c r="D21" s="36"/>
      <c r="E21" s="36"/>
      <c r="F21" s="82">
        <v>130000</v>
      </c>
    </row>
    <row r="22" spans="1:6" ht="30" customHeight="1" x14ac:dyDescent="0.25">
      <c r="A22" s="35" t="s">
        <v>29</v>
      </c>
      <c r="B22" s="8" t="s">
        <v>30</v>
      </c>
      <c r="C22" s="36">
        <v>0</v>
      </c>
      <c r="D22" s="36"/>
      <c r="E22" s="36">
        <v>0</v>
      </c>
      <c r="F22" s="82"/>
    </row>
    <row r="23" spans="1:6" ht="30" customHeight="1" x14ac:dyDescent="0.25">
      <c r="A23" s="37" t="s">
        <v>31</v>
      </c>
      <c r="B23" s="8" t="s">
        <v>32</v>
      </c>
      <c r="C23" s="36">
        <v>0</v>
      </c>
      <c r="D23" s="36"/>
      <c r="E23" s="36">
        <v>0</v>
      </c>
      <c r="F23" s="82"/>
    </row>
    <row r="24" spans="1:6" ht="30" customHeight="1" x14ac:dyDescent="0.25">
      <c r="A24" s="37" t="s">
        <v>33</v>
      </c>
      <c r="B24" s="8" t="s">
        <v>34</v>
      </c>
      <c r="C24" s="36">
        <v>0</v>
      </c>
      <c r="D24" s="36"/>
      <c r="E24" s="36">
        <v>0</v>
      </c>
      <c r="F24" s="82"/>
    </row>
    <row r="25" spans="1:6" ht="30" customHeight="1" x14ac:dyDescent="0.25">
      <c r="A25" s="35" t="s">
        <v>35</v>
      </c>
      <c r="B25" s="8" t="s">
        <v>36</v>
      </c>
      <c r="C25" s="36">
        <v>0</v>
      </c>
      <c r="D25" s="36"/>
      <c r="E25" s="36">
        <v>0</v>
      </c>
      <c r="F25" s="82">
        <v>0</v>
      </c>
    </row>
    <row r="26" spans="1:6" s="73" customFormat="1" ht="30" customHeight="1" x14ac:dyDescent="0.25">
      <c r="A26" s="125" t="s">
        <v>1</v>
      </c>
      <c r="B26" s="137" t="s">
        <v>37</v>
      </c>
      <c r="C26" s="131" t="s">
        <v>153</v>
      </c>
      <c r="D26" s="131" t="s">
        <v>154</v>
      </c>
      <c r="E26" s="131" t="s">
        <v>155</v>
      </c>
      <c r="F26" s="152" t="s">
        <v>149</v>
      </c>
    </row>
    <row r="27" spans="1:6" s="73" customFormat="1" ht="25.5" customHeight="1" x14ac:dyDescent="0.25">
      <c r="A27" s="126"/>
      <c r="B27" s="138"/>
      <c r="C27" s="132"/>
      <c r="D27" s="132"/>
      <c r="E27" s="132"/>
      <c r="F27" s="153"/>
    </row>
    <row r="28" spans="1:6" s="73" customFormat="1" ht="9" customHeight="1" x14ac:dyDescent="0.25">
      <c r="A28" s="127"/>
      <c r="B28" s="139"/>
      <c r="C28" s="133"/>
      <c r="D28" s="133"/>
      <c r="E28" s="133"/>
      <c r="F28" s="154"/>
    </row>
    <row r="29" spans="1:6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 t="shared" ref="E29:F29" si="0">E31+E48+E99+E101+E105+E109+E126+E129+E107</f>
        <v>0</v>
      </c>
      <c r="F29" s="91">
        <f t="shared" si="0"/>
        <v>114000</v>
      </c>
    </row>
    <row r="30" spans="1:6" ht="30" customHeight="1" x14ac:dyDescent="0.25">
      <c r="A30" s="39"/>
      <c r="B30" s="16"/>
      <c r="C30" s="36"/>
      <c r="D30" s="36"/>
      <c r="E30" s="36"/>
      <c r="F30" s="82"/>
    </row>
    <row r="31" spans="1:6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>D32+D33+D34+D35+D36+D37+D38+D39+D40+D41+D42+D43+D44+D45+D46+D47</f>
        <v>0</v>
      </c>
      <c r="E31" s="51">
        <f t="shared" ref="E31:F31" si="1">E32+E33+E34+E35+E36+E37+E38+E39+E40+E41+E42+E43+E44+E45+E46+E47</f>
        <v>0</v>
      </c>
      <c r="F31" s="92">
        <f t="shared" si="1"/>
        <v>0</v>
      </c>
    </row>
    <row r="32" spans="1:6" s="72" customFormat="1" ht="30" customHeight="1" x14ac:dyDescent="0.25">
      <c r="A32" s="42"/>
      <c r="B32" s="18" t="s">
        <v>41</v>
      </c>
      <c r="C32" s="36">
        <v>0</v>
      </c>
      <c r="D32" s="36">
        <v>0</v>
      </c>
      <c r="E32" s="36"/>
      <c r="F32" s="82"/>
    </row>
    <row r="33" spans="1:6" s="72" customFormat="1" ht="30" customHeight="1" x14ac:dyDescent="0.25">
      <c r="A33" s="42"/>
      <c r="B33" s="18" t="s">
        <v>42</v>
      </c>
      <c r="C33" s="36">
        <v>0</v>
      </c>
      <c r="D33" s="36">
        <v>0</v>
      </c>
      <c r="E33" s="36">
        <v>0</v>
      </c>
      <c r="F33" s="82"/>
    </row>
    <row r="34" spans="1:6" ht="30" customHeight="1" x14ac:dyDescent="0.25">
      <c r="A34" s="9" t="s">
        <v>1</v>
      </c>
      <c r="B34" s="8" t="s">
        <v>43</v>
      </c>
      <c r="C34" s="36">
        <v>0</v>
      </c>
      <c r="D34" s="36">
        <v>0</v>
      </c>
      <c r="E34" s="36">
        <v>0</v>
      </c>
      <c r="F34" s="82"/>
    </row>
    <row r="35" spans="1:6" ht="30" customHeight="1" x14ac:dyDescent="0.25">
      <c r="A35" s="9"/>
      <c r="B35" s="8" t="s">
        <v>44</v>
      </c>
      <c r="C35" s="36">
        <v>0</v>
      </c>
      <c r="D35" s="36">
        <v>0</v>
      </c>
      <c r="E35" s="36">
        <v>0</v>
      </c>
      <c r="F35" s="82"/>
    </row>
    <row r="36" spans="1:6" ht="30" customHeight="1" x14ac:dyDescent="0.25">
      <c r="A36" s="9"/>
      <c r="B36" s="8" t="s">
        <v>45</v>
      </c>
      <c r="C36" s="36">
        <v>0</v>
      </c>
      <c r="D36" s="36">
        <v>0</v>
      </c>
      <c r="E36" s="36">
        <v>0</v>
      </c>
      <c r="F36" s="82"/>
    </row>
    <row r="37" spans="1:6" ht="30" customHeight="1" x14ac:dyDescent="0.25">
      <c r="A37" s="9" t="s">
        <v>1</v>
      </c>
      <c r="B37" s="8" t="s">
        <v>46</v>
      </c>
      <c r="C37" s="36">
        <v>0</v>
      </c>
      <c r="D37" s="36">
        <v>0</v>
      </c>
      <c r="E37" s="36">
        <v>0</v>
      </c>
      <c r="F37" s="82"/>
    </row>
    <row r="38" spans="1:6" ht="30" customHeight="1" x14ac:dyDescent="0.25">
      <c r="A38" s="9"/>
      <c r="B38" s="8" t="s">
        <v>47</v>
      </c>
      <c r="C38" s="36">
        <v>0</v>
      </c>
      <c r="D38" s="36">
        <v>0</v>
      </c>
      <c r="E38" s="36">
        <v>0</v>
      </c>
      <c r="F38" s="82"/>
    </row>
    <row r="39" spans="1:6" ht="30" customHeight="1" x14ac:dyDescent="0.25">
      <c r="A39" s="9"/>
      <c r="B39" s="8" t="s">
        <v>48</v>
      </c>
      <c r="C39" s="36"/>
      <c r="D39" s="36"/>
      <c r="E39" s="36"/>
      <c r="F39" s="82"/>
    </row>
    <row r="40" spans="1:6" ht="30" customHeight="1" x14ac:dyDescent="0.25">
      <c r="A40" s="9"/>
      <c r="B40" s="8" t="s">
        <v>49</v>
      </c>
      <c r="C40" s="36">
        <v>0</v>
      </c>
      <c r="D40" s="36"/>
      <c r="E40" s="36">
        <v>0</v>
      </c>
      <c r="F40" s="82"/>
    </row>
    <row r="41" spans="1:6" ht="30" customHeight="1" x14ac:dyDescent="0.25">
      <c r="A41" s="9"/>
      <c r="B41" s="8" t="s">
        <v>133</v>
      </c>
      <c r="C41" s="36">
        <v>0</v>
      </c>
      <c r="D41" s="36">
        <v>0</v>
      </c>
      <c r="E41" s="36">
        <v>0</v>
      </c>
      <c r="F41" s="82"/>
    </row>
    <row r="42" spans="1:6" ht="30" customHeight="1" x14ac:dyDescent="0.25">
      <c r="A42" s="9"/>
      <c r="B42" s="8" t="s">
        <v>139</v>
      </c>
      <c r="C42" s="36">
        <v>0</v>
      </c>
      <c r="D42" s="36">
        <v>0</v>
      </c>
      <c r="E42" s="36">
        <v>0</v>
      </c>
      <c r="F42" s="82"/>
    </row>
    <row r="43" spans="1:6" ht="30" customHeight="1" x14ac:dyDescent="0.25">
      <c r="A43" s="9"/>
      <c r="B43" s="8" t="s">
        <v>50</v>
      </c>
      <c r="C43" s="36">
        <v>0</v>
      </c>
      <c r="D43" s="36">
        <v>0</v>
      </c>
      <c r="E43" s="36">
        <v>0</v>
      </c>
      <c r="F43" s="82"/>
    </row>
    <row r="44" spans="1:6" ht="30" customHeight="1" x14ac:dyDescent="0.25">
      <c r="A44" s="9"/>
      <c r="B44" s="8" t="s">
        <v>51</v>
      </c>
      <c r="C44" s="36">
        <v>0</v>
      </c>
      <c r="D44" s="36">
        <v>0</v>
      </c>
      <c r="E44" s="36">
        <v>0</v>
      </c>
      <c r="F44" s="82"/>
    </row>
    <row r="45" spans="1:6" ht="30" customHeight="1" x14ac:dyDescent="0.25">
      <c r="A45" s="9"/>
      <c r="B45" s="8" t="s">
        <v>134</v>
      </c>
      <c r="C45" s="36">
        <v>0</v>
      </c>
      <c r="D45" s="36">
        <v>0</v>
      </c>
      <c r="E45" s="36">
        <v>0</v>
      </c>
      <c r="F45" s="82"/>
    </row>
    <row r="46" spans="1:6" ht="30" customHeight="1" x14ac:dyDescent="0.25">
      <c r="A46" s="9"/>
      <c r="B46" s="8"/>
      <c r="C46" s="36">
        <v>0</v>
      </c>
      <c r="D46" s="36">
        <v>0</v>
      </c>
      <c r="E46" s="36">
        <v>0</v>
      </c>
      <c r="F46" s="82"/>
    </row>
    <row r="47" spans="1:6" ht="30" customHeight="1" x14ac:dyDescent="0.25">
      <c r="A47" s="9"/>
      <c r="B47" s="8" t="s">
        <v>52</v>
      </c>
      <c r="C47" s="36">
        <v>0</v>
      </c>
      <c r="D47" s="36">
        <v>0</v>
      </c>
      <c r="E47" s="36">
        <v>0</v>
      </c>
      <c r="F47" s="82"/>
    </row>
    <row r="48" spans="1:6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92">
        <f t="shared" si="2"/>
        <v>114000</v>
      </c>
    </row>
    <row r="49" spans="1:6" ht="30" customHeight="1" x14ac:dyDescent="0.25">
      <c r="A49" s="9"/>
      <c r="B49" s="8" t="s">
        <v>54</v>
      </c>
      <c r="C49" s="36">
        <v>0</v>
      </c>
      <c r="D49" s="36"/>
      <c r="E49" s="36">
        <v>0</v>
      </c>
      <c r="F49" s="82"/>
    </row>
    <row r="50" spans="1:6" ht="30" customHeight="1" x14ac:dyDescent="0.25">
      <c r="A50" s="9"/>
      <c r="B50" s="8" t="s">
        <v>55</v>
      </c>
      <c r="C50" s="36">
        <v>0</v>
      </c>
      <c r="D50" s="36"/>
      <c r="E50" s="36">
        <v>0</v>
      </c>
      <c r="F50" s="82"/>
    </row>
    <row r="51" spans="1:6" ht="30" customHeight="1" x14ac:dyDescent="0.25">
      <c r="A51" s="9"/>
      <c r="B51" s="8" t="s">
        <v>56</v>
      </c>
      <c r="C51" s="36">
        <v>0</v>
      </c>
      <c r="D51" s="36"/>
      <c r="E51" s="36">
        <v>0</v>
      </c>
      <c r="F51" s="82"/>
    </row>
    <row r="52" spans="1:6" ht="30" customHeight="1" x14ac:dyDescent="0.25">
      <c r="A52" s="9"/>
      <c r="B52" s="8" t="s">
        <v>57</v>
      </c>
      <c r="C52" s="36">
        <v>0</v>
      </c>
      <c r="D52" s="36"/>
      <c r="E52" s="36">
        <v>0</v>
      </c>
      <c r="F52" s="82"/>
    </row>
    <row r="53" spans="1:6" ht="30" customHeight="1" x14ac:dyDescent="0.25">
      <c r="A53" s="9"/>
      <c r="B53" s="8" t="s">
        <v>58</v>
      </c>
      <c r="C53" s="36">
        <v>0</v>
      </c>
      <c r="D53" s="36"/>
      <c r="E53" s="36">
        <v>0</v>
      </c>
      <c r="F53" s="82"/>
    </row>
    <row r="54" spans="1:6" ht="30" customHeight="1" x14ac:dyDescent="0.25">
      <c r="A54" s="9"/>
      <c r="B54" s="8" t="s">
        <v>59</v>
      </c>
      <c r="C54" s="36">
        <v>0</v>
      </c>
      <c r="D54" s="36"/>
      <c r="E54" s="36">
        <v>0</v>
      </c>
      <c r="F54" s="82"/>
    </row>
    <row r="55" spans="1:6" ht="30" customHeight="1" x14ac:dyDescent="0.25">
      <c r="A55" s="9"/>
      <c r="B55" s="19" t="s">
        <v>60</v>
      </c>
      <c r="C55" s="36">
        <v>0</v>
      </c>
      <c r="D55" s="36"/>
      <c r="E55" s="36">
        <v>0</v>
      </c>
      <c r="F55" s="82"/>
    </row>
    <row r="56" spans="1:6" ht="30" customHeight="1" x14ac:dyDescent="0.25">
      <c r="A56" s="9"/>
      <c r="B56" s="19" t="s">
        <v>61</v>
      </c>
      <c r="C56" s="36">
        <v>0</v>
      </c>
      <c r="D56" s="36"/>
      <c r="E56" s="36">
        <v>0</v>
      </c>
      <c r="F56" s="82"/>
    </row>
    <row r="57" spans="1:6" ht="30" customHeight="1" x14ac:dyDescent="0.25">
      <c r="A57" s="9"/>
      <c r="B57" s="8" t="s">
        <v>62</v>
      </c>
      <c r="C57" s="36">
        <v>0</v>
      </c>
      <c r="D57" s="36"/>
      <c r="E57" s="36">
        <v>0</v>
      </c>
      <c r="F57" s="82"/>
    </row>
    <row r="58" spans="1:6" ht="30" customHeight="1" x14ac:dyDescent="0.25">
      <c r="A58" s="9"/>
      <c r="B58" s="8" t="s">
        <v>135</v>
      </c>
      <c r="C58" s="36">
        <v>0</v>
      </c>
      <c r="D58" s="36"/>
      <c r="E58" s="36">
        <v>0</v>
      </c>
      <c r="F58" s="82"/>
    </row>
    <row r="59" spans="1:6" ht="30" customHeight="1" x14ac:dyDescent="0.25">
      <c r="A59" s="9"/>
      <c r="B59" s="8"/>
      <c r="C59" s="36">
        <v>0</v>
      </c>
      <c r="D59" s="36"/>
      <c r="E59" s="36">
        <v>0</v>
      </c>
      <c r="F59" s="82"/>
    </row>
    <row r="60" spans="1:6" ht="30" customHeight="1" x14ac:dyDescent="0.25">
      <c r="A60" s="9"/>
      <c r="B60" s="8" t="s">
        <v>63</v>
      </c>
      <c r="C60" s="36">
        <v>0</v>
      </c>
      <c r="D60" s="36"/>
      <c r="E60" s="36">
        <v>0</v>
      </c>
      <c r="F60" s="82"/>
    </row>
    <row r="61" spans="1:6" ht="30" customHeight="1" x14ac:dyDescent="0.25">
      <c r="A61" s="9"/>
      <c r="B61" s="8" t="s">
        <v>64</v>
      </c>
      <c r="C61" s="36">
        <v>0</v>
      </c>
      <c r="D61" s="36"/>
      <c r="E61" s="36">
        <v>0</v>
      </c>
      <c r="F61" s="82"/>
    </row>
    <row r="62" spans="1:6" ht="30" customHeight="1" x14ac:dyDescent="0.25">
      <c r="A62" s="9"/>
      <c r="B62" s="8" t="s">
        <v>65</v>
      </c>
      <c r="C62" s="36">
        <v>0</v>
      </c>
      <c r="D62" s="36"/>
      <c r="E62" s="36">
        <v>0</v>
      </c>
      <c r="F62" s="82"/>
    </row>
    <row r="63" spans="1:6" ht="30" customHeight="1" x14ac:dyDescent="0.25">
      <c r="A63" s="9"/>
      <c r="B63" s="8" t="s">
        <v>136</v>
      </c>
      <c r="C63" s="36">
        <v>0</v>
      </c>
      <c r="D63" s="36"/>
      <c r="E63" s="36">
        <v>0</v>
      </c>
      <c r="F63" s="82"/>
    </row>
    <row r="64" spans="1:6" ht="30" customHeight="1" x14ac:dyDescent="0.25">
      <c r="A64" s="9"/>
      <c r="B64" s="8"/>
      <c r="C64" s="36">
        <v>0</v>
      </c>
      <c r="D64" s="36"/>
      <c r="E64" s="36">
        <v>0</v>
      </c>
      <c r="F64" s="82"/>
    </row>
    <row r="65" spans="1:6" ht="30" customHeight="1" x14ac:dyDescent="0.25">
      <c r="A65" s="9"/>
      <c r="B65" s="8" t="s">
        <v>66</v>
      </c>
      <c r="C65" s="36">
        <v>0</v>
      </c>
      <c r="D65" s="36"/>
      <c r="E65" s="36">
        <v>0</v>
      </c>
      <c r="F65" s="82"/>
    </row>
    <row r="66" spans="1:6" ht="30" customHeight="1" x14ac:dyDescent="0.25">
      <c r="A66" s="9"/>
      <c r="B66" s="8" t="s">
        <v>67</v>
      </c>
      <c r="C66" s="36">
        <v>0</v>
      </c>
      <c r="D66" s="36"/>
      <c r="E66" s="36">
        <v>0</v>
      </c>
      <c r="F66" s="82"/>
    </row>
    <row r="67" spans="1:6" ht="30" customHeight="1" x14ac:dyDescent="0.25">
      <c r="A67" s="9"/>
      <c r="B67" s="8" t="s">
        <v>68</v>
      </c>
      <c r="C67" s="36">
        <v>0</v>
      </c>
      <c r="D67" s="36"/>
      <c r="E67" s="36">
        <v>0</v>
      </c>
      <c r="F67" s="82"/>
    </row>
    <row r="68" spans="1:6" ht="30" customHeight="1" x14ac:dyDescent="0.25">
      <c r="A68" s="9"/>
      <c r="B68" s="8" t="s">
        <v>137</v>
      </c>
      <c r="C68" s="36">
        <v>0</v>
      </c>
      <c r="D68" s="36"/>
      <c r="E68" s="36">
        <v>0</v>
      </c>
      <c r="F68" s="82"/>
    </row>
    <row r="69" spans="1:6" ht="30" customHeight="1" x14ac:dyDescent="0.25">
      <c r="A69" s="9"/>
      <c r="B69" s="8" t="s">
        <v>138</v>
      </c>
      <c r="C69" s="36">
        <v>0</v>
      </c>
      <c r="D69" s="36"/>
      <c r="E69" s="36">
        <v>0</v>
      </c>
      <c r="F69" s="82"/>
    </row>
    <row r="70" spans="1:6" ht="30" customHeight="1" x14ac:dyDescent="0.25">
      <c r="A70" s="9"/>
      <c r="B70" s="8" t="s">
        <v>69</v>
      </c>
      <c r="C70" s="36">
        <v>0</v>
      </c>
      <c r="D70" s="36"/>
      <c r="E70" s="36">
        <v>0</v>
      </c>
      <c r="F70" s="82"/>
    </row>
    <row r="71" spans="1:6" ht="30" customHeight="1" x14ac:dyDescent="0.25">
      <c r="A71" s="9"/>
      <c r="B71" s="8" t="s">
        <v>70</v>
      </c>
      <c r="C71" s="36">
        <v>0</v>
      </c>
      <c r="D71" s="36"/>
      <c r="E71" s="36">
        <v>0</v>
      </c>
      <c r="F71" s="82"/>
    </row>
    <row r="72" spans="1:6" ht="30" customHeight="1" x14ac:dyDescent="0.25">
      <c r="A72" s="9"/>
      <c r="B72" s="8" t="s">
        <v>71</v>
      </c>
      <c r="C72" s="36">
        <v>0</v>
      </c>
      <c r="D72" s="36"/>
      <c r="E72" s="36">
        <v>0</v>
      </c>
      <c r="F72" s="82"/>
    </row>
    <row r="73" spans="1:6" ht="30" customHeight="1" x14ac:dyDescent="0.25">
      <c r="A73" s="9"/>
      <c r="B73" s="8" t="s">
        <v>72</v>
      </c>
      <c r="C73" s="36">
        <v>0</v>
      </c>
      <c r="D73" s="36"/>
      <c r="E73" s="36">
        <v>0</v>
      </c>
      <c r="F73" s="82"/>
    </row>
    <row r="74" spans="1:6" ht="30" customHeight="1" x14ac:dyDescent="0.25">
      <c r="A74" s="9"/>
      <c r="B74" s="8" t="s">
        <v>73</v>
      </c>
      <c r="C74" s="36">
        <v>0</v>
      </c>
      <c r="D74" s="36"/>
      <c r="E74" s="36">
        <v>0</v>
      </c>
      <c r="F74" s="82"/>
    </row>
    <row r="75" spans="1:6" ht="30" customHeight="1" x14ac:dyDescent="0.25">
      <c r="A75" s="9"/>
      <c r="B75" s="8" t="s">
        <v>74</v>
      </c>
      <c r="C75" s="36">
        <v>0</v>
      </c>
      <c r="D75" s="36"/>
      <c r="E75" s="36">
        <v>0</v>
      </c>
      <c r="F75" s="82"/>
    </row>
    <row r="76" spans="1:6" ht="30" customHeight="1" x14ac:dyDescent="0.25">
      <c r="A76" s="9"/>
      <c r="B76" s="8" t="s">
        <v>75</v>
      </c>
      <c r="C76" s="36">
        <v>0</v>
      </c>
      <c r="D76" s="36"/>
      <c r="E76" s="36">
        <v>0</v>
      </c>
      <c r="F76" s="82"/>
    </row>
    <row r="77" spans="1:6" ht="30" customHeight="1" x14ac:dyDescent="0.25">
      <c r="A77" s="9"/>
      <c r="B77" s="8" t="s">
        <v>76</v>
      </c>
      <c r="C77" s="36">
        <v>0</v>
      </c>
      <c r="D77" s="36"/>
      <c r="E77" s="36">
        <v>0</v>
      </c>
      <c r="F77" s="82"/>
    </row>
    <row r="78" spans="1:6" ht="30" customHeight="1" x14ac:dyDescent="0.25">
      <c r="A78" s="9"/>
      <c r="B78" s="8" t="s">
        <v>77</v>
      </c>
      <c r="C78" s="36">
        <v>0</v>
      </c>
      <c r="D78" s="36"/>
      <c r="E78" s="36">
        <v>0</v>
      </c>
      <c r="F78" s="82"/>
    </row>
    <row r="79" spans="1:6" ht="36.75" customHeight="1" x14ac:dyDescent="0.25">
      <c r="A79" s="9"/>
      <c r="B79" s="8" t="s">
        <v>78</v>
      </c>
      <c r="C79" s="36">
        <v>0</v>
      </c>
      <c r="D79" s="36"/>
      <c r="E79" s="36">
        <v>0</v>
      </c>
      <c r="F79" s="82"/>
    </row>
    <row r="80" spans="1:6" ht="30" customHeight="1" x14ac:dyDescent="0.25">
      <c r="A80" s="9"/>
      <c r="B80" s="8" t="s">
        <v>79</v>
      </c>
      <c r="C80" s="36">
        <v>0</v>
      </c>
      <c r="D80" s="36"/>
      <c r="E80" s="36">
        <v>0</v>
      </c>
      <c r="F80" s="82"/>
    </row>
    <row r="81" spans="1:6" ht="30" customHeight="1" x14ac:dyDescent="0.25">
      <c r="A81" s="9"/>
      <c r="B81" s="8" t="s">
        <v>80</v>
      </c>
      <c r="C81" s="36">
        <v>0</v>
      </c>
      <c r="D81" s="36"/>
      <c r="E81" s="36">
        <v>0</v>
      </c>
      <c r="F81" s="82"/>
    </row>
    <row r="82" spans="1:6" ht="30" customHeight="1" x14ac:dyDescent="0.25">
      <c r="A82" s="9"/>
      <c r="B82" s="8" t="s">
        <v>81</v>
      </c>
      <c r="C82" s="36">
        <v>0</v>
      </c>
      <c r="D82" s="36"/>
      <c r="E82" s="36">
        <v>0</v>
      </c>
      <c r="F82" s="82"/>
    </row>
    <row r="83" spans="1:6" ht="30" customHeight="1" x14ac:dyDescent="0.25">
      <c r="A83" s="9"/>
      <c r="B83" s="8" t="s">
        <v>82</v>
      </c>
      <c r="C83" s="36">
        <v>0</v>
      </c>
      <c r="D83" s="36"/>
      <c r="E83" s="36">
        <v>0</v>
      </c>
      <c r="F83" s="82"/>
    </row>
    <row r="84" spans="1:6" ht="30" customHeight="1" x14ac:dyDescent="0.25">
      <c r="A84" s="9"/>
      <c r="B84" s="8" t="s">
        <v>83</v>
      </c>
      <c r="C84" s="36">
        <v>0</v>
      </c>
      <c r="D84" s="36"/>
      <c r="E84" s="36">
        <v>0</v>
      </c>
      <c r="F84" s="82"/>
    </row>
    <row r="85" spans="1:6" ht="30" customHeight="1" x14ac:dyDescent="0.25">
      <c r="A85" s="9"/>
      <c r="B85" s="8" t="s">
        <v>84</v>
      </c>
      <c r="C85" s="36">
        <v>0</v>
      </c>
      <c r="D85" s="36"/>
      <c r="E85" s="36">
        <v>0</v>
      </c>
      <c r="F85" s="82"/>
    </row>
    <row r="86" spans="1:6" ht="30" customHeight="1" x14ac:dyDescent="0.25">
      <c r="A86" s="9"/>
      <c r="B86" s="8" t="s">
        <v>85</v>
      </c>
      <c r="C86" s="36">
        <v>0</v>
      </c>
      <c r="D86" s="36"/>
      <c r="E86" s="36">
        <v>0</v>
      </c>
      <c r="F86" s="82"/>
    </row>
    <row r="87" spans="1:6" ht="30" customHeight="1" x14ac:dyDescent="0.25">
      <c r="A87" s="9"/>
      <c r="B87" s="8" t="s">
        <v>131</v>
      </c>
      <c r="C87" s="36"/>
      <c r="D87" s="36"/>
      <c r="E87" s="36"/>
      <c r="F87" s="82">
        <v>114000</v>
      </c>
    </row>
    <row r="88" spans="1:6" ht="30" customHeight="1" x14ac:dyDescent="0.25">
      <c r="A88" s="9"/>
      <c r="B88" s="8" t="s">
        <v>86</v>
      </c>
      <c r="C88" s="36">
        <v>0</v>
      </c>
      <c r="D88" s="36"/>
      <c r="E88" s="36">
        <v>0</v>
      </c>
      <c r="F88" s="82"/>
    </row>
    <row r="89" spans="1:6" ht="30" customHeight="1" x14ac:dyDescent="0.25">
      <c r="A89" s="9"/>
      <c r="B89" s="8" t="s">
        <v>87</v>
      </c>
      <c r="C89" s="36">
        <v>0</v>
      </c>
      <c r="D89" s="36"/>
      <c r="E89" s="36">
        <v>0</v>
      </c>
      <c r="F89" s="82"/>
    </row>
    <row r="90" spans="1:6" ht="30" customHeight="1" x14ac:dyDescent="0.25">
      <c r="A90" s="9"/>
      <c r="B90" s="8" t="s">
        <v>88</v>
      </c>
      <c r="C90" s="36">
        <v>0</v>
      </c>
      <c r="D90" s="36"/>
      <c r="E90" s="36">
        <v>0</v>
      </c>
      <c r="F90" s="82"/>
    </row>
    <row r="91" spans="1:6" ht="30" customHeight="1" x14ac:dyDescent="0.25">
      <c r="A91" s="9"/>
      <c r="B91" s="8" t="s">
        <v>89</v>
      </c>
      <c r="C91" s="36">
        <v>0</v>
      </c>
      <c r="D91" s="36"/>
      <c r="E91" s="36">
        <v>0</v>
      </c>
      <c r="F91" s="82"/>
    </row>
    <row r="92" spans="1:6" ht="30" customHeight="1" x14ac:dyDescent="0.25">
      <c r="A92" s="9"/>
      <c r="B92" s="8" t="s">
        <v>90</v>
      </c>
      <c r="C92" s="36">
        <v>0</v>
      </c>
      <c r="D92" s="36"/>
      <c r="E92" s="36">
        <v>0</v>
      </c>
      <c r="F92" s="82"/>
    </row>
    <row r="93" spans="1:6" ht="30" customHeight="1" x14ac:dyDescent="0.25">
      <c r="A93" s="9"/>
      <c r="B93" s="8"/>
      <c r="C93" s="36">
        <v>0</v>
      </c>
      <c r="D93" s="36"/>
      <c r="E93" s="36">
        <v>0</v>
      </c>
      <c r="F93" s="82"/>
    </row>
    <row r="94" spans="1:6" ht="30" customHeight="1" x14ac:dyDescent="0.25">
      <c r="A94" s="9"/>
      <c r="B94" s="20"/>
      <c r="C94" s="36">
        <v>0</v>
      </c>
      <c r="D94" s="36"/>
      <c r="E94" s="36">
        <v>0</v>
      </c>
      <c r="F94" s="82"/>
    </row>
    <row r="95" spans="1:6" ht="30" customHeight="1" x14ac:dyDescent="0.25">
      <c r="A95" s="9"/>
      <c r="B95" s="8" t="s">
        <v>91</v>
      </c>
      <c r="C95" s="36">
        <v>0</v>
      </c>
      <c r="D95" s="36"/>
      <c r="E95" s="36">
        <v>0</v>
      </c>
      <c r="F95" s="82"/>
    </row>
    <row r="96" spans="1:6" ht="30" customHeight="1" x14ac:dyDescent="0.25">
      <c r="A96" s="9"/>
      <c r="B96" s="8" t="s">
        <v>92</v>
      </c>
      <c r="C96" s="36">
        <v>0</v>
      </c>
      <c r="D96" s="36"/>
      <c r="E96" s="36">
        <v>0</v>
      </c>
      <c r="F96" s="82"/>
    </row>
    <row r="97" spans="1:6" ht="30" customHeight="1" x14ac:dyDescent="0.25">
      <c r="A97" s="9"/>
      <c r="B97" s="8" t="s">
        <v>93</v>
      </c>
      <c r="C97" s="36">
        <v>0</v>
      </c>
      <c r="D97" s="36"/>
      <c r="E97" s="36">
        <v>0</v>
      </c>
      <c r="F97" s="82"/>
    </row>
    <row r="98" spans="1:6" ht="30" customHeight="1" x14ac:dyDescent="0.25">
      <c r="A98" s="9"/>
      <c r="B98" s="8" t="s">
        <v>132</v>
      </c>
      <c r="C98" s="36">
        <v>0</v>
      </c>
      <c r="D98" s="36"/>
      <c r="E98" s="36">
        <v>0</v>
      </c>
      <c r="F98" s="82"/>
    </row>
    <row r="99" spans="1:6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>D100</f>
        <v>0</v>
      </c>
      <c r="E99" s="51">
        <f t="shared" ref="E99:F99" si="3">E100</f>
        <v>0</v>
      </c>
      <c r="F99" s="92">
        <f t="shared" si="3"/>
        <v>0</v>
      </c>
    </row>
    <row r="100" spans="1:6" ht="30" customHeight="1" x14ac:dyDescent="0.25">
      <c r="A100" s="9" t="s">
        <v>1</v>
      </c>
      <c r="B100" s="8" t="s">
        <v>95</v>
      </c>
      <c r="C100" s="36">
        <v>0</v>
      </c>
      <c r="D100" s="36">
        <v>0</v>
      </c>
      <c r="E100" s="36"/>
      <c r="F100" s="82"/>
    </row>
    <row r="101" spans="1:6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>D102+D103+D104</f>
        <v>0</v>
      </c>
      <c r="E101" s="51">
        <f t="shared" ref="E101" si="4">E102+E103+E104</f>
        <v>0</v>
      </c>
      <c r="F101" s="92">
        <f t="shared" ref="F101" si="5">F102+F103+F104</f>
        <v>0</v>
      </c>
    </row>
    <row r="102" spans="1:6" ht="30" customHeight="1" x14ac:dyDescent="0.25">
      <c r="A102" s="9"/>
      <c r="B102" s="8" t="s">
        <v>97</v>
      </c>
      <c r="C102" s="36">
        <v>0</v>
      </c>
      <c r="D102" s="36">
        <v>0</v>
      </c>
      <c r="E102" s="36"/>
      <c r="F102" s="82"/>
    </row>
    <row r="103" spans="1:6" ht="30" customHeight="1" x14ac:dyDescent="0.25">
      <c r="A103" s="9"/>
      <c r="B103" s="8" t="s">
        <v>98</v>
      </c>
      <c r="C103" s="36"/>
      <c r="D103" s="36"/>
      <c r="E103" s="36"/>
      <c r="F103" s="82">
        <v>0</v>
      </c>
    </row>
    <row r="104" spans="1:6" s="79" customFormat="1" ht="30" customHeight="1" x14ac:dyDescent="0.25">
      <c r="A104" s="9"/>
      <c r="B104" s="8" t="s">
        <v>99</v>
      </c>
      <c r="C104" s="36"/>
      <c r="D104" s="36"/>
      <c r="E104" s="36"/>
      <c r="F104" s="82">
        <v>0</v>
      </c>
    </row>
    <row r="105" spans="1:6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>D106</f>
        <v>0</v>
      </c>
      <c r="E105" s="51">
        <f t="shared" ref="E105:F105" si="6">E106</f>
        <v>0</v>
      </c>
      <c r="F105" s="92">
        <f t="shared" si="6"/>
        <v>0</v>
      </c>
    </row>
    <row r="106" spans="1:6" ht="30" customHeight="1" x14ac:dyDescent="0.25">
      <c r="A106" s="39"/>
      <c r="B106" s="16" t="s">
        <v>101</v>
      </c>
      <c r="C106" s="36">
        <v>0</v>
      </c>
      <c r="D106" s="36">
        <v>0</v>
      </c>
      <c r="E106" s="36"/>
      <c r="F106" s="82"/>
    </row>
    <row r="107" spans="1:6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>D108</f>
        <v>0</v>
      </c>
      <c r="E107" s="51">
        <f t="shared" ref="E107" si="7">E108</f>
        <v>0</v>
      </c>
      <c r="F107" s="92">
        <f>F108</f>
        <v>0</v>
      </c>
    </row>
    <row r="108" spans="1:6" s="6" customFormat="1" ht="30" customHeight="1" x14ac:dyDescent="0.25">
      <c r="A108" s="39"/>
      <c r="B108" s="16" t="s">
        <v>148</v>
      </c>
      <c r="C108" s="36"/>
      <c r="D108" s="36"/>
      <c r="E108" s="36"/>
      <c r="F108" s="82"/>
    </row>
    <row r="109" spans="1:6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>D110+D111+D112+D113+D114+D115+D116+D117+D118+D119+D120+D121+D122+D123+D124+D125</f>
        <v>0</v>
      </c>
      <c r="E109" s="51">
        <f t="shared" ref="E109" si="8">E110+E111+E112+E113+E114+E115+E116+E117+E118+E119+E120+E121+E122+E123+E124+E125</f>
        <v>0</v>
      </c>
      <c r="F109" s="92">
        <f t="shared" ref="F109" si="9">F110+F111+F112+F113+F114+F115+F116+F117+F118+F119+F120+F121+F122+F123+F124+F125</f>
        <v>0</v>
      </c>
    </row>
    <row r="110" spans="1:6" ht="30" customHeight="1" x14ac:dyDescent="0.25">
      <c r="A110" s="9"/>
      <c r="B110" s="8" t="s">
        <v>103</v>
      </c>
      <c r="C110" s="36">
        <v>0</v>
      </c>
      <c r="D110" s="36">
        <v>0</v>
      </c>
      <c r="E110" s="36"/>
      <c r="F110" s="82"/>
    </row>
    <row r="111" spans="1:6" ht="30" customHeight="1" x14ac:dyDescent="0.25">
      <c r="A111" s="9"/>
      <c r="B111" s="8" t="s">
        <v>104</v>
      </c>
      <c r="C111" s="36">
        <v>0</v>
      </c>
      <c r="D111" s="36">
        <v>0</v>
      </c>
      <c r="E111" s="36"/>
      <c r="F111" s="82"/>
    </row>
    <row r="112" spans="1:6" ht="30" customHeight="1" x14ac:dyDescent="0.25">
      <c r="A112" s="9"/>
      <c r="B112" s="8" t="s">
        <v>105</v>
      </c>
      <c r="C112" s="36">
        <v>0</v>
      </c>
      <c r="D112" s="36">
        <v>0</v>
      </c>
      <c r="E112" s="36"/>
      <c r="F112" s="82"/>
    </row>
    <row r="113" spans="1:6" ht="30" customHeight="1" x14ac:dyDescent="0.25">
      <c r="A113" s="9" t="s">
        <v>1</v>
      </c>
      <c r="B113" s="8" t="s">
        <v>106</v>
      </c>
      <c r="C113" s="36">
        <v>0</v>
      </c>
      <c r="D113" s="36">
        <v>0</v>
      </c>
      <c r="E113" s="36"/>
      <c r="F113" s="82"/>
    </row>
    <row r="114" spans="1:6" ht="30" customHeight="1" x14ac:dyDescent="0.25">
      <c r="A114" s="9"/>
      <c r="B114" s="8" t="s">
        <v>107</v>
      </c>
      <c r="C114" s="36">
        <v>0</v>
      </c>
      <c r="D114" s="36">
        <v>0</v>
      </c>
      <c r="E114" s="36"/>
      <c r="F114" s="82"/>
    </row>
    <row r="115" spans="1:6" ht="30" customHeight="1" x14ac:dyDescent="0.25">
      <c r="A115" s="9"/>
      <c r="B115" s="8" t="s">
        <v>108</v>
      </c>
      <c r="C115" s="36">
        <v>0</v>
      </c>
      <c r="D115" s="36">
        <v>0</v>
      </c>
      <c r="E115" s="36"/>
      <c r="F115" s="82"/>
    </row>
    <row r="116" spans="1:6" ht="30" customHeight="1" x14ac:dyDescent="0.25">
      <c r="A116" s="9"/>
      <c r="B116" s="8" t="s">
        <v>109</v>
      </c>
      <c r="C116" s="36">
        <v>0</v>
      </c>
      <c r="D116" s="36">
        <v>0</v>
      </c>
      <c r="E116" s="36"/>
      <c r="F116" s="82"/>
    </row>
    <row r="117" spans="1:6" ht="30" customHeight="1" x14ac:dyDescent="0.25">
      <c r="A117" s="9"/>
      <c r="B117" s="8" t="s">
        <v>110</v>
      </c>
      <c r="C117" s="36">
        <v>0</v>
      </c>
      <c r="D117" s="36">
        <v>0</v>
      </c>
      <c r="E117" s="36"/>
      <c r="F117" s="82"/>
    </row>
    <row r="118" spans="1:6" ht="30" customHeight="1" x14ac:dyDescent="0.25">
      <c r="A118" s="9"/>
      <c r="B118" s="8" t="s">
        <v>111</v>
      </c>
      <c r="C118" s="36">
        <v>0</v>
      </c>
      <c r="D118" s="36">
        <v>0</v>
      </c>
      <c r="E118" s="36"/>
      <c r="F118" s="82"/>
    </row>
    <row r="119" spans="1:6" ht="30" customHeight="1" x14ac:dyDescent="0.25">
      <c r="A119" s="9"/>
      <c r="B119" s="8" t="s">
        <v>112</v>
      </c>
      <c r="C119" s="36">
        <v>0</v>
      </c>
      <c r="D119" s="36">
        <v>0</v>
      </c>
      <c r="E119" s="36"/>
      <c r="F119" s="82"/>
    </row>
    <row r="120" spans="1:6" ht="30" customHeight="1" x14ac:dyDescent="0.25">
      <c r="A120" s="9"/>
      <c r="B120" s="8" t="s">
        <v>113</v>
      </c>
      <c r="C120" s="36">
        <v>0</v>
      </c>
      <c r="D120" s="36">
        <v>0</v>
      </c>
      <c r="E120" s="36"/>
      <c r="F120" s="82"/>
    </row>
    <row r="121" spans="1:6" ht="30" customHeight="1" x14ac:dyDescent="0.25">
      <c r="A121" s="9"/>
      <c r="B121" s="8" t="s">
        <v>114</v>
      </c>
      <c r="C121" s="36">
        <v>0</v>
      </c>
      <c r="D121" s="36">
        <v>0</v>
      </c>
      <c r="E121" s="36"/>
      <c r="F121" s="82"/>
    </row>
    <row r="122" spans="1:6" ht="30" customHeight="1" x14ac:dyDescent="0.25">
      <c r="A122" s="9"/>
      <c r="B122" s="8" t="s">
        <v>115</v>
      </c>
      <c r="C122" s="36">
        <v>0</v>
      </c>
      <c r="D122" s="36">
        <v>0</v>
      </c>
      <c r="E122" s="36"/>
      <c r="F122" s="82"/>
    </row>
    <row r="123" spans="1:6" ht="30" customHeight="1" x14ac:dyDescent="0.25">
      <c r="A123" s="9"/>
      <c r="B123" s="8" t="s">
        <v>116</v>
      </c>
      <c r="C123" s="36">
        <v>0</v>
      </c>
      <c r="D123" s="36">
        <v>0</v>
      </c>
      <c r="E123" s="36"/>
      <c r="F123" s="82"/>
    </row>
    <row r="124" spans="1:6" ht="30" customHeight="1" x14ac:dyDescent="0.25">
      <c r="A124" s="9"/>
      <c r="B124" s="8" t="s">
        <v>117</v>
      </c>
      <c r="C124" s="36">
        <v>0</v>
      </c>
      <c r="D124" s="36">
        <v>0</v>
      </c>
      <c r="E124" s="36"/>
      <c r="F124" s="82"/>
    </row>
    <row r="125" spans="1:6" ht="30" customHeight="1" x14ac:dyDescent="0.25">
      <c r="A125" s="9"/>
      <c r="B125" s="8" t="s">
        <v>118</v>
      </c>
      <c r="C125" s="36">
        <v>0</v>
      </c>
      <c r="D125" s="36">
        <v>0</v>
      </c>
      <c r="E125" s="36"/>
      <c r="F125" s="82"/>
    </row>
    <row r="126" spans="1:6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  <c r="F126" s="93">
        <f>F127+F128</f>
        <v>0</v>
      </c>
    </row>
    <row r="127" spans="1:6" ht="30" customHeight="1" x14ac:dyDescent="0.25">
      <c r="A127" s="9"/>
      <c r="B127" s="8" t="s">
        <v>120</v>
      </c>
      <c r="C127" s="36">
        <v>0</v>
      </c>
      <c r="D127" s="36">
        <v>0</v>
      </c>
      <c r="E127" s="36"/>
      <c r="F127" s="82"/>
    </row>
    <row r="128" spans="1:6" ht="30" customHeight="1" x14ac:dyDescent="0.25">
      <c r="A128" s="9"/>
      <c r="B128" s="8" t="s">
        <v>121</v>
      </c>
      <c r="C128" s="36"/>
      <c r="D128" s="36"/>
      <c r="E128" s="36"/>
      <c r="F128" s="82">
        <v>0</v>
      </c>
    </row>
    <row r="129" spans="1:6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>D130+D131+D132+D133</f>
        <v>0</v>
      </c>
      <c r="E129" s="56">
        <f t="shared" ref="E129" si="10">E130+E131+E132+E133</f>
        <v>0</v>
      </c>
      <c r="F129" s="93">
        <f t="shared" ref="F129" si="11">F130+F131+F132+F133</f>
        <v>0</v>
      </c>
    </row>
    <row r="130" spans="1:6" s="72" customFormat="1" ht="30" customHeight="1" x14ac:dyDescent="0.25">
      <c r="A130" s="44"/>
      <c r="B130" s="18" t="s">
        <v>123</v>
      </c>
      <c r="C130" s="36">
        <v>0</v>
      </c>
      <c r="D130" s="36">
        <v>0</v>
      </c>
      <c r="E130" s="36"/>
      <c r="F130" s="82"/>
    </row>
    <row r="131" spans="1:6" ht="51" customHeight="1" x14ac:dyDescent="0.25">
      <c r="A131" s="9"/>
      <c r="B131" s="8" t="s">
        <v>124</v>
      </c>
      <c r="C131" s="36">
        <v>0</v>
      </c>
      <c r="D131" s="36">
        <v>0</v>
      </c>
      <c r="E131" s="36"/>
      <c r="F131" s="82"/>
    </row>
    <row r="132" spans="1:6" ht="30" customHeight="1" x14ac:dyDescent="0.25">
      <c r="A132" s="9"/>
      <c r="B132" s="8" t="s">
        <v>125</v>
      </c>
      <c r="C132" s="36">
        <v>0</v>
      </c>
      <c r="D132" s="36">
        <v>0</v>
      </c>
      <c r="E132" s="36"/>
      <c r="F132" s="82"/>
    </row>
    <row r="133" spans="1:6" ht="30" customHeight="1" x14ac:dyDescent="0.25">
      <c r="A133" s="9"/>
      <c r="B133" s="8" t="s">
        <v>126</v>
      </c>
      <c r="C133" s="36">
        <v>0</v>
      </c>
      <c r="D133" s="36">
        <v>0</v>
      </c>
      <c r="E133" s="36"/>
      <c r="F133" s="82"/>
    </row>
    <row r="134" spans="1:6" s="74" customFormat="1" ht="30" customHeight="1" x14ac:dyDescent="0.25">
      <c r="A134" s="12" t="s">
        <v>27</v>
      </c>
      <c r="B134" s="22" t="s">
        <v>128</v>
      </c>
      <c r="C134" s="26">
        <f t="shared" ref="C134" si="12">C9-C29</f>
        <v>0</v>
      </c>
      <c r="D134" s="26">
        <f t="shared" ref="D134:E134" si="13">D9-D29</f>
        <v>0</v>
      </c>
      <c r="E134" s="26">
        <f t="shared" si="13"/>
        <v>0</v>
      </c>
      <c r="F134" s="94">
        <f t="shared" ref="F134" si="14">F9-F29</f>
        <v>16000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105" workbookViewId="0">
      <selection activeCell="C29" sqref="C29:E29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24" t="s">
        <v>145</v>
      </c>
      <c r="C4" s="124"/>
      <c r="D4" s="124"/>
      <c r="E4" s="67"/>
    </row>
    <row r="5" spans="1:5" ht="15.75" x14ac:dyDescent="0.25">
      <c r="A5" s="32"/>
      <c r="B5" s="30"/>
      <c r="C5" s="31"/>
      <c r="D5" s="31"/>
      <c r="E5" s="31"/>
    </row>
    <row r="6" spans="1:5" s="73" customFormat="1" ht="15" customHeight="1" x14ac:dyDescent="0.25">
      <c r="A6" s="125" t="s">
        <v>1</v>
      </c>
      <c r="B6" s="128" t="s">
        <v>2</v>
      </c>
      <c r="C6" s="131" t="s">
        <v>146</v>
      </c>
      <c r="D6" s="131" t="s">
        <v>147</v>
      </c>
      <c r="E6" s="131" t="s">
        <v>140</v>
      </c>
    </row>
    <row r="7" spans="1:5" s="73" customFormat="1" ht="15" customHeight="1" x14ac:dyDescent="0.25">
      <c r="A7" s="126"/>
      <c r="B7" s="129"/>
      <c r="C7" s="132"/>
      <c r="D7" s="132"/>
      <c r="E7" s="132"/>
    </row>
    <row r="8" spans="1:5" s="73" customFormat="1" ht="70.5" customHeight="1" x14ac:dyDescent="0.25">
      <c r="A8" s="127"/>
      <c r="B8" s="130"/>
      <c r="C8" s="133"/>
      <c r="D8" s="133"/>
      <c r="E8" s="133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25" t="s">
        <v>1</v>
      </c>
      <c r="B26" s="137" t="s">
        <v>37</v>
      </c>
      <c r="C26" s="131" t="s">
        <v>146</v>
      </c>
      <c r="D26" s="131" t="s">
        <v>147</v>
      </c>
      <c r="E26" s="131" t="s">
        <v>140</v>
      </c>
    </row>
    <row r="27" spans="1:5" s="73" customFormat="1" ht="39" customHeight="1" x14ac:dyDescent="0.25">
      <c r="A27" s="126"/>
      <c r="B27" s="138"/>
      <c r="C27" s="132"/>
      <c r="D27" s="132"/>
      <c r="E27" s="132"/>
    </row>
    <row r="28" spans="1:5" s="73" customFormat="1" ht="17.25" customHeight="1" x14ac:dyDescent="0.25">
      <c r="A28" s="127"/>
      <c r="B28" s="139"/>
      <c r="C28" s="133"/>
      <c r="D28" s="133"/>
      <c r="E28" s="133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 t="shared" ref="D29:E29" si="0">D31+D48+D99+D101+D105+D109+D126+D129+D107</f>
        <v>0</v>
      </c>
      <c r="E29" s="5">
        <f t="shared" si="0"/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" si="1">D32+D33+D34+D35+D36+D37+D38+D39+D40+D41+D42+D43+D44+D45+D46+D47</f>
        <v>0</v>
      </c>
      <c r="E31" s="51">
        <f t="shared" ref="E31" si="2">E32+E33+E34+E35+E36+E37+E38+E39+E40+E41+E42+E43+E44+E45+E46+E47</f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" si="4">E49+E50+E51+E52+E53+E54+E55+E56+E57+E58+E59+E60+E61+E62+E63+E64+E65+E66+E67+E68+E69+E70+E71+E72+E73+E75+E76+E77+E78+E79+E80+E81+E82+E83+E84+E85+E86+E87+E88+E89+E90+E91+E92+E93+E94+E95+E96+E97+E98+E74</f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ht="30" customHeight="1" x14ac:dyDescent="0.25">
      <c r="A99" s="41" t="s">
        <v>9</v>
      </c>
      <c r="B99" s="33" t="s">
        <v>94</v>
      </c>
      <c r="C99" s="34">
        <f>C100</f>
        <v>0</v>
      </c>
      <c r="D99" s="34">
        <f t="shared" ref="D99:E99" si="5">D100</f>
        <v>0</v>
      </c>
      <c r="E99" s="34">
        <f t="shared" si="5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" si="6">D102+D103+D104</f>
        <v>0</v>
      </c>
      <c r="E101" s="51">
        <f t="shared" ref="E101" si="7">E102+E103+E104</f>
        <v>0</v>
      </c>
    </row>
    <row r="102" spans="1:5" ht="30" customHeight="1" x14ac:dyDescent="0.25">
      <c r="A102" s="9"/>
      <c r="B102" s="8" t="s">
        <v>97</v>
      </c>
      <c r="C102" s="36"/>
      <c r="D102" s="36"/>
      <c r="E102" s="36"/>
    </row>
    <row r="103" spans="1:5" ht="30" customHeight="1" x14ac:dyDescent="0.25">
      <c r="A103" s="9"/>
      <c r="B103" s="8" t="s">
        <v>98</v>
      </c>
      <c r="C103" s="36"/>
      <c r="D103" s="36"/>
      <c r="E103" s="36"/>
    </row>
    <row r="104" spans="1:5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8">D106</f>
        <v>0</v>
      </c>
      <c r="E105" s="51">
        <f t="shared" si="8"/>
        <v>0</v>
      </c>
    </row>
    <row r="106" spans="1:5" ht="30" customHeight="1" x14ac:dyDescent="0.25">
      <c r="A106" s="39"/>
      <c r="B106" s="16" t="s">
        <v>101</v>
      </c>
      <c r="C106" s="36"/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9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" si="10">D110+D111+D112+D113+D114+D115+D116+D117+D118+D119+D120+D121+D122+D123+D124+D125</f>
        <v>0</v>
      </c>
      <c r="E109" s="51">
        <f t="shared" ref="E109" si="11">E110+E111+E112+E113+E114+E115+E116+E117+E118+E119+E120+E121+E122+E123+E124+E125</f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/>
      <c r="D127" s="36"/>
      <c r="E127" s="36"/>
    </row>
    <row r="128" spans="1:5" ht="30" customHeight="1" x14ac:dyDescent="0.25">
      <c r="A128" s="9"/>
      <c r="B128" s="8" t="s">
        <v>121</v>
      </c>
      <c r="C128" s="36"/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12">D130+D131+D132+D133</f>
        <v>0</v>
      </c>
      <c r="E129" s="56">
        <f t="shared" ref="E129" si="13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/>
      <c r="D130" s="36"/>
      <c r="E130" s="36"/>
    </row>
    <row r="131" spans="1:5" ht="51" customHeight="1" x14ac:dyDescent="0.25">
      <c r="A131" s="9"/>
      <c r="B131" s="8" t="s">
        <v>124</v>
      </c>
      <c r="C131" s="36"/>
      <c r="D131" s="36"/>
      <c r="E131" s="36"/>
    </row>
    <row r="132" spans="1:5" ht="30" customHeight="1" x14ac:dyDescent="0.25">
      <c r="A132" s="9"/>
      <c r="B132" s="8" t="s">
        <v>125</v>
      </c>
      <c r="C132" s="36"/>
      <c r="D132" s="36"/>
      <c r="E132" s="36"/>
    </row>
    <row r="133" spans="1:5" ht="30" customHeight="1" x14ac:dyDescent="0.25">
      <c r="A133" s="9"/>
      <c r="B133" s="8" t="s">
        <v>126</v>
      </c>
      <c r="C133" s="36"/>
      <c r="D133" s="36"/>
      <c r="E133" s="36"/>
    </row>
    <row r="134" spans="1:5" s="74" customFormat="1" ht="30" customHeight="1" x14ac:dyDescent="0.25">
      <c r="A134" s="12" t="s">
        <v>27</v>
      </c>
      <c r="B134" s="22" t="s">
        <v>129</v>
      </c>
      <c r="C134" s="26">
        <f t="shared" ref="C134:D134" si="14">C9-C29</f>
        <v>0</v>
      </c>
      <c r="D134" s="26">
        <f t="shared" si="14"/>
        <v>0</v>
      </c>
      <c r="E134" s="26">
        <f t="shared" ref="E134" si="15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s="73" customFormat="1" x14ac:dyDescent="0.25">
      <c r="A1" s="10"/>
      <c r="B1" s="13"/>
      <c r="C1" s="23"/>
      <c r="D1" s="23"/>
      <c r="E1" s="23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24" t="s">
        <v>142</v>
      </c>
      <c r="C4" s="124"/>
      <c r="D4" s="124"/>
      <c r="E4" s="67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25" t="s">
        <v>1</v>
      </c>
      <c r="B6" s="128" t="s">
        <v>2</v>
      </c>
      <c r="C6" s="131" t="s">
        <v>143</v>
      </c>
      <c r="D6" s="131" t="s">
        <v>144</v>
      </c>
      <c r="E6" s="131" t="s">
        <v>140</v>
      </c>
    </row>
    <row r="7" spans="1:5" s="73" customFormat="1" ht="15" customHeight="1" x14ac:dyDescent="0.25">
      <c r="A7" s="126"/>
      <c r="B7" s="129"/>
      <c r="C7" s="132"/>
      <c r="D7" s="132"/>
      <c r="E7" s="132"/>
    </row>
    <row r="8" spans="1:5" s="73" customFormat="1" ht="25.5" customHeight="1" x14ac:dyDescent="0.25">
      <c r="A8" s="127"/>
      <c r="B8" s="130"/>
      <c r="C8" s="133"/>
      <c r="D8" s="133"/>
      <c r="E8" s="133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25" t="s">
        <v>1</v>
      </c>
      <c r="B26" s="137" t="s">
        <v>37</v>
      </c>
      <c r="C26" s="131" t="s">
        <v>143</v>
      </c>
      <c r="D26" s="131" t="s">
        <v>144</v>
      </c>
      <c r="E26" s="131" t="s">
        <v>140</v>
      </c>
    </row>
    <row r="27" spans="1:5" s="73" customFormat="1" ht="25.5" customHeight="1" x14ac:dyDescent="0.25">
      <c r="A27" s="126"/>
      <c r="B27" s="138"/>
      <c r="C27" s="132"/>
      <c r="D27" s="132"/>
      <c r="E27" s="132"/>
    </row>
    <row r="28" spans="1:5" s="73" customFormat="1" ht="30" hidden="1" customHeight="1" x14ac:dyDescent="0.25">
      <c r="A28" s="127"/>
      <c r="B28" s="139"/>
      <c r="C28" s="133"/>
      <c r="D28" s="133"/>
      <c r="E28" s="133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>E31+E48+E99+E101+E105+E109+E126+E129+E107</f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:E31" si="0">D32+D33+D34+D35+D36+D37+D38+D39+D40+D41+D42+D43+D44+D45+D46+D47</f>
        <v>0</v>
      </c>
      <c r="E31" s="51">
        <f t="shared" si="0"/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si="1"/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s="79" customFormat="1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 t="shared" ref="D99:E99" si="2">D100</f>
        <v>0</v>
      </c>
      <c r="E99" s="51">
        <f t="shared" si="2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:E101" si="3">D102+D103+D104</f>
        <v>0</v>
      </c>
      <c r="E101" s="51">
        <f t="shared" si="3"/>
        <v>0</v>
      </c>
    </row>
    <row r="102" spans="1:5" s="79" customFormat="1" ht="30" customHeight="1" x14ac:dyDescent="0.25">
      <c r="A102" s="9"/>
      <c r="B102" s="8" t="s">
        <v>97</v>
      </c>
      <c r="C102" s="36"/>
      <c r="D102" s="36"/>
      <c r="E102" s="36"/>
    </row>
    <row r="103" spans="1:5" s="79" customFormat="1" ht="30" customHeight="1" x14ac:dyDescent="0.25">
      <c r="A103" s="9"/>
      <c r="B103" s="8" t="s">
        <v>98</v>
      </c>
      <c r="C103" s="36"/>
      <c r="D103" s="36"/>
      <c r="E103" s="36"/>
    </row>
    <row r="104" spans="1:5" s="79" customFormat="1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4">D106</f>
        <v>0</v>
      </c>
      <c r="E105" s="51">
        <f t="shared" si="4"/>
        <v>0</v>
      </c>
    </row>
    <row r="106" spans="1:5" ht="30" customHeight="1" x14ac:dyDescent="0.25">
      <c r="A106" s="39"/>
      <c r="B106" s="16" t="s">
        <v>101</v>
      </c>
      <c r="C106" s="36">
        <v>0</v>
      </c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5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:E109" si="6">D110+D111+D112+D113+D114+D115+D116+D117+D118+D119+D120+D121+D122+D123+D124+D125</f>
        <v>0</v>
      </c>
      <c r="E109" s="51">
        <f t="shared" si="6"/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>
        <v>0</v>
      </c>
      <c r="D127" s="36"/>
      <c r="E127" s="36"/>
    </row>
    <row r="128" spans="1:5" ht="30" customHeight="1" x14ac:dyDescent="0.25">
      <c r="A128" s="9"/>
      <c r="B128" s="8" t="s">
        <v>121</v>
      </c>
      <c r="C128" s="36">
        <v>0</v>
      </c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7">D130+D131+D132+D133</f>
        <v>0</v>
      </c>
      <c r="E129" s="56">
        <f t="shared" ref="E129" si="8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>
        <v>0</v>
      </c>
      <c r="D130" s="36"/>
      <c r="E130" s="36"/>
    </row>
    <row r="131" spans="1:5" ht="51" customHeight="1" x14ac:dyDescent="0.25">
      <c r="A131" s="9"/>
      <c r="B131" s="8" t="s">
        <v>124</v>
      </c>
      <c r="C131" s="36">
        <v>0</v>
      </c>
      <c r="D131" s="36"/>
      <c r="E131" s="36"/>
    </row>
    <row r="132" spans="1:5" ht="30" customHeight="1" x14ac:dyDescent="0.25">
      <c r="A132" s="9"/>
      <c r="B132" s="8" t="s">
        <v>125</v>
      </c>
      <c r="C132" s="36">
        <v>0</v>
      </c>
      <c r="D132" s="36"/>
      <c r="E132" s="36"/>
    </row>
    <row r="133" spans="1:5" ht="30" customHeight="1" x14ac:dyDescent="0.25">
      <c r="A133" s="9"/>
      <c r="B133" s="8" t="s">
        <v>126</v>
      </c>
      <c r="C133" s="36">
        <v>0</v>
      </c>
      <c r="D133" s="36"/>
      <c r="E133" s="36"/>
    </row>
    <row r="134" spans="1:5" s="74" customFormat="1" ht="30" customHeight="1" x14ac:dyDescent="0.25">
      <c r="A134" s="12" t="s">
        <v>27</v>
      </c>
      <c r="B134" s="22" t="s">
        <v>128</v>
      </c>
      <c r="C134" s="26">
        <f t="shared" ref="C134:D134" si="9">C9-C29</f>
        <v>0</v>
      </c>
      <c r="D134" s="26">
        <f t="shared" si="9"/>
        <v>0</v>
      </c>
      <c r="E134" s="26">
        <f t="shared" ref="E134" si="10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SVI ODJELI</vt:lpstr>
      <vt:lpstr>01 -OPĆI</vt:lpstr>
      <vt:lpstr>02- KOMUNALNI</vt:lpstr>
      <vt:lpstr>03-SMEĆE</vt:lpstr>
      <vt:lpstr>04-H.G.I.</vt:lpstr>
      <vt:lpstr>ZBROJ 02 I 04</vt:lpstr>
      <vt:lpstr>05-IGRALIŠTA</vt:lpstr>
      <vt:lpstr>08-PREFAKTURIRATI ALBANEŽ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2023-12-01T13:02:28Z</cp:lastPrinted>
  <dcterms:created xsi:type="dcterms:W3CDTF">2017-03-13T08:53:27Z</dcterms:created>
  <dcterms:modified xsi:type="dcterms:W3CDTF">2023-12-01T13:40:15Z</dcterms:modified>
</cp:coreProperties>
</file>