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Z:\RADNA POVRŠINA\planovi poslovanja\Med eko 2023\"/>
    </mc:Choice>
  </mc:AlternateContent>
  <xr:revisionPtr revIDLastSave="0" documentId="13_ncr:1_{F2D34E8F-48AE-4281-8680-620FA01F88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VI ODJELI" sheetId="1" r:id="rId1"/>
    <sheet name="01 -OPĆI" sheetId="2" state="hidden" r:id="rId2"/>
    <sheet name="02- KOMUNALNI" sheetId="3" state="hidden" r:id="rId3"/>
    <sheet name="03-SMEĆE" sheetId="4" state="hidden" r:id="rId4"/>
    <sheet name="04-H.G.I." sheetId="6" state="hidden" r:id="rId5"/>
    <sheet name="ZBROJ 02 I 04" sheetId="9" state="hidden" r:id="rId6"/>
    <sheet name="05-IGRALIŠTA" sheetId="7" state="hidden" r:id="rId7"/>
    <sheet name="08-PREFAKTURIRATI ALBANEŽ" sheetId="8" state="hidden" r:id="rId8"/>
    <sheet name="04-PROMIDŽBA" sheetId="5" state="hidden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4" i="4" l="1"/>
  <c r="D11" i="6"/>
  <c r="D23" i="6"/>
  <c r="D23" i="4"/>
  <c r="D13" i="4"/>
  <c r="D113" i="4"/>
  <c r="D104" i="4"/>
  <c r="D123" i="4"/>
  <c r="D103" i="4"/>
  <c r="D100" i="4"/>
  <c r="E40" i="4"/>
  <c r="D33" i="4"/>
  <c r="D34" i="4"/>
  <c r="D34" i="6"/>
  <c r="D130" i="6" l="1"/>
  <c r="D113" i="6"/>
  <c r="D112" i="6"/>
  <c r="D104" i="6"/>
  <c r="D100" i="6"/>
  <c r="D49" i="6"/>
  <c r="D36" i="6"/>
  <c r="D33" i="6"/>
  <c r="D32" i="6"/>
  <c r="D102" i="6"/>
  <c r="D122" i="3"/>
  <c r="D113" i="3"/>
  <c r="D103" i="3"/>
  <c r="D104" i="3" s="1"/>
  <c r="D100" i="3"/>
  <c r="D83" i="3"/>
  <c r="D32" i="3"/>
  <c r="D33" i="3"/>
  <c r="E131" i="2"/>
  <c r="E132" i="2"/>
  <c r="E117" i="2"/>
  <c r="E97" i="2"/>
  <c r="D23" i="2"/>
  <c r="D100" i="2"/>
  <c r="D128" i="2"/>
  <c r="D125" i="2"/>
  <c r="D122" i="2"/>
  <c r="D116" i="2"/>
  <c r="D113" i="2"/>
  <c r="D111" i="2"/>
  <c r="D110" i="2"/>
  <c r="D75" i="2" l="1"/>
  <c r="D58" i="2"/>
  <c r="D45" i="2" l="1"/>
  <c r="E45" i="2" s="1"/>
  <c r="D41" i="2"/>
  <c r="D39" i="2"/>
  <c r="D36" i="2"/>
  <c r="D34" i="2"/>
  <c r="E22" i="2"/>
  <c r="E23" i="2"/>
  <c r="E75" i="6"/>
  <c r="E78" i="6"/>
  <c r="E85" i="6"/>
  <c r="E87" i="6"/>
  <c r="E89" i="6"/>
  <c r="E90" i="6"/>
  <c r="E39" i="6"/>
  <c r="E40" i="6"/>
  <c r="E102" i="6"/>
  <c r="E123" i="6"/>
  <c r="E125" i="6"/>
  <c r="E130" i="6"/>
  <c r="E11" i="6"/>
  <c r="E18" i="6"/>
  <c r="E22" i="6"/>
  <c r="E25" i="6"/>
  <c r="E32" i="4"/>
  <c r="E33" i="4"/>
  <c r="E37" i="4"/>
  <c r="E38" i="4"/>
  <c r="E39" i="4"/>
  <c r="E41" i="4"/>
  <c r="E43" i="4"/>
  <c r="E44" i="4"/>
  <c r="E45" i="4"/>
  <c r="E47" i="4"/>
  <c r="E49" i="4"/>
  <c r="E51" i="4"/>
  <c r="E52" i="4"/>
  <c r="E53" i="4"/>
  <c r="E54" i="4"/>
  <c r="E56" i="4"/>
  <c r="E57" i="4"/>
  <c r="E60" i="4"/>
  <c r="E61" i="4"/>
  <c r="E62" i="4"/>
  <c r="E65" i="4"/>
  <c r="E66" i="4"/>
  <c r="E71" i="4"/>
  <c r="E74" i="4"/>
  <c r="E78" i="4"/>
  <c r="E79" i="4"/>
  <c r="E80" i="4"/>
  <c r="E88" i="4"/>
  <c r="E91" i="4"/>
  <c r="E95" i="4"/>
  <c r="E96" i="4"/>
  <c r="E98" i="4"/>
  <c r="E102" i="4"/>
  <c r="E106" i="4"/>
  <c r="E110" i="4"/>
  <c r="E112" i="4"/>
  <c r="E115" i="4"/>
  <c r="E116" i="4"/>
  <c r="E117" i="4"/>
  <c r="E118" i="4"/>
  <c r="E119" i="4"/>
  <c r="E121" i="4"/>
  <c r="E122" i="4"/>
  <c r="E123" i="4"/>
  <c r="E124" i="4"/>
  <c r="E128" i="4"/>
  <c r="E133" i="4"/>
  <c r="E14" i="4"/>
  <c r="E18" i="4"/>
  <c r="E20" i="4"/>
  <c r="E22" i="4"/>
  <c r="E24" i="4"/>
  <c r="E25" i="4"/>
  <c r="E32" i="3"/>
  <c r="E33" i="3"/>
  <c r="E36" i="3"/>
  <c r="E39" i="3"/>
  <c r="E40" i="3"/>
  <c r="E47" i="3"/>
  <c r="E49" i="3"/>
  <c r="E54" i="3"/>
  <c r="E55" i="3"/>
  <c r="E57" i="3"/>
  <c r="E60" i="3"/>
  <c r="E65" i="3"/>
  <c r="E66" i="3"/>
  <c r="E74" i="3"/>
  <c r="E81" i="3"/>
  <c r="E82" i="3"/>
  <c r="E84" i="3"/>
  <c r="E86" i="3"/>
  <c r="E91" i="3"/>
  <c r="E93" i="3"/>
  <c r="E94" i="3"/>
  <c r="E106" i="3"/>
  <c r="E108" i="3"/>
  <c r="E111" i="3"/>
  <c r="E112" i="3"/>
  <c r="E115" i="3"/>
  <c r="E123" i="3"/>
  <c r="E128" i="3"/>
  <c r="E12" i="3"/>
  <c r="E25" i="3"/>
  <c r="E37" i="2"/>
  <c r="E49" i="2"/>
  <c r="E51" i="2"/>
  <c r="E56" i="2"/>
  <c r="E57" i="2"/>
  <c r="E60" i="2"/>
  <c r="E63" i="2"/>
  <c r="E71" i="2"/>
  <c r="E72" i="2"/>
  <c r="E76" i="2"/>
  <c r="E78" i="2"/>
  <c r="E91" i="2"/>
  <c r="E95" i="2"/>
  <c r="E98" i="2"/>
  <c r="E100" i="2"/>
  <c r="E102" i="2"/>
  <c r="E103" i="2"/>
  <c r="E111" i="2"/>
  <c r="E114" i="2"/>
  <c r="E115" i="2"/>
  <c r="E118" i="2"/>
  <c r="E10" i="2"/>
  <c r="E131" i="4"/>
  <c r="E130" i="4"/>
  <c r="E16" i="6" l="1"/>
  <c r="E23" i="6"/>
  <c r="E113" i="4"/>
  <c r="E100" i="4"/>
  <c r="E23" i="4"/>
  <c r="E113" i="3"/>
  <c r="E100" i="3"/>
  <c r="E116" i="2"/>
  <c r="E113" i="2"/>
  <c r="E128" i="2"/>
  <c r="E15" i="4" l="1"/>
  <c r="E13" i="4"/>
  <c r="E127" i="4" l="1"/>
  <c r="E125" i="4"/>
  <c r="E104" i="4"/>
  <c r="E103" i="4"/>
  <c r="E75" i="4"/>
  <c r="E55" i="4"/>
  <c r="E50" i="4"/>
  <c r="E36" i="4"/>
  <c r="E34" i="4"/>
  <c r="E35" i="4"/>
  <c r="E112" i="6"/>
  <c r="E104" i="6"/>
  <c r="E100" i="6"/>
  <c r="E34" i="6"/>
  <c r="E32" i="6"/>
  <c r="E55" i="6"/>
  <c r="E49" i="6"/>
  <c r="E36" i="6"/>
  <c r="E35" i="6"/>
  <c r="E33" i="6"/>
  <c r="E122" i="3"/>
  <c r="E110" i="3"/>
  <c r="E104" i="3"/>
  <c r="E52" i="3"/>
  <c r="E127" i="2"/>
  <c r="E125" i="2"/>
  <c r="E123" i="2"/>
  <c r="E122" i="2"/>
  <c r="E110" i="2"/>
  <c r="E75" i="2"/>
  <c r="E58" i="2"/>
  <c r="E36" i="2"/>
  <c r="E34" i="2"/>
  <c r="E33" i="2"/>
  <c r="E32" i="2"/>
  <c r="E113" i="6" l="1"/>
  <c r="E83" i="6"/>
  <c r="H134" i="3" l="1"/>
  <c r="C131" i="9"/>
  <c r="D131" i="9"/>
  <c r="C132" i="9"/>
  <c r="D132" i="9"/>
  <c r="C133" i="9"/>
  <c r="D133" i="9"/>
  <c r="C130" i="9"/>
  <c r="C128" i="9"/>
  <c r="D128" i="9"/>
  <c r="D127" i="9"/>
  <c r="C127" i="9"/>
  <c r="C111" i="9"/>
  <c r="D111" i="9"/>
  <c r="C112" i="9"/>
  <c r="C113" i="9"/>
  <c r="C114" i="9"/>
  <c r="D114" i="9"/>
  <c r="C115" i="9"/>
  <c r="D115" i="9"/>
  <c r="C116" i="9"/>
  <c r="D116" i="9"/>
  <c r="C117" i="9"/>
  <c r="D117" i="9"/>
  <c r="C118" i="9"/>
  <c r="D118" i="9"/>
  <c r="C119" i="9"/>
  <c r="D119" i="9"/>
  <c r="C120" i="9"/>
  <c r="D120" i="9"/>
  <c r="C121" i="9"/>
  <c r="D121" i="9"/>
  <c r="C122" i="9"/>
  <c r="D122" i="9"/>
  <c r="C123" i="9"/>
  <c r="C124" i="9"/>
  <c r="D124" i="9"/>
  <c r="C125" i="9"/>
  <c r="D125" i="9"/>
  <c r="D110" i="9"/>
  <c r="D108" i="9"/>
  <c r="D107" i="9" s="1"/>
  <c r="D106" i="9"/>
  <c r="D105" i="9" s="1"/>
  <c r="F106" i="9"/>
  <c r="F105" i="9" s="1"/>
  <c r="C110" i="9"/>
  <c r="C108" i="9"/>
  <c r="C106" i="9"/>
  <c r="C105" i="9" s="1"/>
  <c r="C104" i="9"/>
  <c r="D102" i="9"/>
  <c r="C102" i="9"/>
  <c r="C100" i="9"/>
  <c r="C99" i="9" s="1"/>
  <c r="C50" i="9"/>
  <c r="D50" i="9"/>
  <c r="C51" i="9"/>
  <c r="D51" i="9"/>
  <c r="C52" i="9"/>
  <c r="C53" i="9"/>
  <c r="D53" i="9"/>
  <c r="C54" i="9"/>
  <c r="D54" i="9"/>
  <c r="C55" i="9"/>
  <c r="D55" i="9"/>
  <c r="C56" i="9"/>
  <c r="D56" i="9"/>
  <c r="C57" i="9"/>
  <c r="D57" i="9"/>
  <c r="C58" i="9"/>
  <c r="D58" i="9"/>
  <c r="C59" i="9"/>
  <c r="D59" i="9"/>
  <c r="C60" i="9"/>
  <c r="D60" i="9"/>
  <c r="C61" i="9"/>
  <c r="D61" i="9"/>
  <c r="C62" i="9"/>
  <c r="D62" i="9"/>
  <c r="C63" i="9"/>
  <c r="D63" i="9"/>
  <c r="C64" i="9"/>
  <c r="D64" i="9"/>
  <c r="C65" i="9"/>
  <c r="D65" i="9"/>
  <c r="C66" i="9"/>
  <c r="D66" i="9"/>
  <c r="C67" i="9"/>
  <c r="D67" i="9"/>
  <c r="C68" i="9"/>
  <c r="D68" i="9"/>
  <c r="C69" i="9"/>
  <c r="D69" i="9"/>
  <c r="C70" i="9"/>
  <c r="D70" i="9"/>
  <c r="C71" i="9"/>
  <c r="D71" i="9"/>
  <c r="C72" i="9"/>
  <c r="D72" i="9"/>
  <c r="C73" i="9"/>
  <c r="D73" i="9"/>
  <c r="C74" i="9"/>
  <c r="D74" i="9"/>
  <c r="C75" i="9"/>
  <c r="D75" i="9"/>
  <c r="C76" i="9"/>
  <c r="D76" i="9"/>
  <c r="C77" i="9"/>
  <c r="D77" i="9"/>
  <c r="C78" i="9"/>
  <c r="C79" i="9"/>
  <c r="D79" i="9"/>
  <c r="C80" i="9"/>
  <c r="D80" i="9"/>
  <c r="C81" i="9"/>
  <c r="D81" i="9"/>
  <c r="C82" i="9"/>
  <c r="D82" i="9"/>
  <c r="C83" i="9"/>
  <c r="C84" i="9"/>
  <c r="D84" i="9"/>
  <c r="C85" i="9"/>
  <c r="D85" i="9"/>
  <c r="C86" i="9"/>
  <c r="D86" i="9"/>
  <c r="C87" i="9"/>
  <c r="D87" i="9"/>
  <c r="C88" i="9"/>
  <c r="D88" i="9"/>
  <c r="C89" i="9"/>
  <c r="D89" i="9"/>
  <c r="C90" i="9"/>
  <c r="D90" i="9"/>
  <c r="C91" i="9"/>
  <c r="D91" i="9"/>
  <c r="C92" i="9"/>
  <c r="D92" i="9"/>
  <c r="C93" i="9"/>
  <c r="D93" i="9"/>
  <c r="C94" i="9"/>
  <c r="D94" i="9"/>
  <c r="C95" i="9"/>
  <c r="D95" i="9"/>
  <c r="C96" i="9"/>
  <c r="D96" i="9"/>
  <c r="C97" i="9"/>
  <c r="D97" i="9"/>
  <c r="C98" i="9"/>
  <c r="D98" i="9"/>
  <c r="C49" i="9"/>
  <c r="C33" i="9"/>
  <c r="D33" i="9"/>
  <c r="C34" i="9"/>
  <c r="C35" i="9"/>
  <c r="D35" i="9"/>
  <c r="C36" i="9"/>
  <c r="C37" i="9"/>
  <c r="D37" i="9"/>
  <c r="C38" i="9"/>
  <c r="D38" i="9"/>
  <c r="C39" i="9"/>
  <c r="D39" i="9"/>
  <c r="C40" i="9"/>
  <c r="D40" i="9"/>
  <c r="C41" i="9"/>
  <c r="D41" i="9"/>
  <c r="C42" i="9"/>
  <c r="D42" i="9"/>
  <c r="C43" i="9"/>
  <c r="D43" i="9"/>
  <c r="C44" i="9"/>
  <c r="D44" i="9"/>
  <c r="C45" i="9"/>
  <c r="D45" i="9"/>
  <c r="C46" i="9"/>
  <c r="D46" i="9"/>
  <c r="C47" i="9"/>
  <c r="D47" i="9"/>
  <c r="C32" i="9"/>
  <c r="C12" i="9"/>
  <c r="D12" i="9"/>
  <c r="C13" i="9"/>
  <c r="D13" i="9"/>
  <c r="C14" i="9"/>
  <c r="D14" i="9"/>
  <c r="C15" i="9"/>
  <c r="C16" i="9"/>
  <c r="D16" i="9"/>
  <c r="C17" i="9"/>
  <c r="D17" i="9"/>
  <c r="C18" i="9"/>
  <c r="D18" i="9"/>
  <c r="C19" i="9"/>
  <c r="D19" i="9"/>
  <c r="C20" i="9"/>
  <c r="D20" i="9"/>
  <c r="C21" i="9"/>
  <c r="D21" i="9"/>
  <c r="C22" i="9"/>
  <c r="D22" i="9"/>
  <c r="C23" i="9"/>
  <c r="C24" i="9"/>
  <c r="D24" i="9"/>
  <c r="C25" i="9"/>
  <c r="D25" i="9"/>
  <c r="D10" i="9"/>
  <c r="C10" i="9"/>
  <c r="F129" i="9"/>
  <c r="F126" i="9"/>
  <c r="F109" i="9"/>
  <c r="F107" i="9"/>
  <c r="C107" i="9"/>
  <c r="F101" i="9"/>
  <c r="F99" i="9"/>
  <c r="F48" i="9"/>
  <c r="F31" i="9"/>
  <c r="F9" i="9"/>
  <c r="D11" i="9"/>
  <c r="D83" i="9"/>
  <c r="E83" i="9" s="1"/>
  <c r="D112" i="9"/>
  <c r="D49" i="9"/>
  <c r="D36" i="9"/>
  <c r="D34" i="9"/>
  <c r="E34" i="9" s="1"/>
  <c r="D32" i="9"/>
  <c r="D23" i="9"/>
  <c r="E23" i="9" s="1"/>
  <c r="D15" i="9"/>
  <c r="D130" i="9"/>
  <c r="D123" i="9"/>
  <c r="D78" i="9"/>
  <c r="C126" i="9" l="1"/>
  <c r="E82" i="9"/>
  <c r="E123" i="9"/>
  <c r="E112" i="9"/>
  <c r="E115" i="9"/>
  <c r="E39" i="9"/>
  <c r="E130" i="9"/>
  <c r="E86" i="9"/>
  <c r="E84" i="9"/>
  <c r="E57" i="9"/>
  <c r="E55" i="9"/>
  <c r="E36" i="9"/>
  <c r="E47" i="9"/>
  <c r="E128" i="9"/>
  <c r="E122" i="9"/>
  <c r="E111" i="9"/>
  <c r="E94" i="9"/>
  <c r="E90" i="9"/>
  <c r="E75" i="9"/>
  <c r="E65" i="9"/>
  <c r="E32" i="9"/>
  <c r="E25" i="9"/>
  <c r="E12" i="9"/>
  <c r="E22" i="9"/>
  <c r="E18" i="9"/>
  <c r="E16" i="9"/>
  <c r="E107" i="9"/>
  <c r="C11" i="9"/>
  <c r="E11" i="9" s="1"/>
  <c r="E11" i="3"/>
  <c r="E105" i="9"/>
  <c r="E78" i="9"/>
  <c r="E49" i="9"/>
  <c r="E40" i="9"/>
  <c r="E33" i="9"/>
  <c r="E81" i="9"/>
  <c r="E102" i="9"/>
  <c r="E110" i="9"/>
  <c r="C103" i="9"/>
  <c r="C101" i="9" s="1"/>
  <c r="E103" i="3"/>
  <c r="E35" i="9"/>
  <c r="E93" i="9"/>
  <c r="E91" i="9"/>
  <c r="E89" i="9"/>
  <c r="E87" i="9"/>
  <c r="E85" i="9"/>
  <c r="E74" i="9"/>
  <c r="E66" i="9"/>
  <c r="E60" i="9"/>
  <c r="E54" i="9"/>
  <c r="E125" i="9"/>
  <c r="D126" i="9"/>
  <c r="E126" i="9" s="1"/>
  <c r="D129" i="9"/>
  <c r="F29" i="9"/>
  <c r="F134" i="9" s="1"/>
  <c r="D9" i="9"/>
  <c r="D31" i="9"/>
  <c r="C129" i="9"/>
  <c r="C31" i="9"/>
  <c r="C109" i="9"/>
  <c r="C48" i="9"/>
  <c r="D113" i="9"/>
  <c r="D104" i="9"/>
  <c r="E104" i="9" s="1"/>
  <c r="D103" i="9"/>
  <c r="D100" i="9"/>
  <c r="D52" i="9"/>
  <c r="E103" i="9" l="1"/>
  <c r="C9" i="9"/>
  <c r="E9" i="9" s="1"/>
  <c r="D99" i="9"/>
  <c r="E99" i="9" s="1"/>
  <c r="E100" i="9"/>
  <c r="E129" i="9"/>
  <c r="E31" i="9"/>
  <c r="D48" i="9"/>
  <c r="E48" i="9" s="1"/>
  <c r="E52" i="9"/>
  <c r="D109" i="9"/>
  <c r="E109" i="9" s="1"/>
  <c r="E113" i="9"/>
  <c r="D101" i="9"/>
  <c r="C29" i="9"/>
  <c r="C134" i="9" l="1"/>
  <c r="D29" i="9"/>
  <c r="E101" i="9"/>
  <c r="E112" i="2"/>
  <c r="E104" i="2"/>
  <c r="E55" i="2"/>
  <c r="E53" i="2"/>
  <c r="E39" i="2"/>
  <c r="D134" i="9" l="1"/>
  <c r="E134" i="9" s="1"/>
  <c r="E29" i="9"/>
  <c r="C23" i="1"/>
  <c r="D48" i="4" l="1"/>
  <c r="C33" i="1" l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104" i="1"/>
  <c r="C103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8" i="1"/>
  <c r="C131" i="1"/>
  <c r="C132" i="1"/>
  <c r="C133" i="1"/>
  <c r="C130" i="1"/>
  <c r="C127" i="1"/>
  <c r="C110" i="1"/>
  <c r="C108" i="1"/>
  <c r="C107" i="1" s="1"/>
  <c r="C106" i="1"/>
  <c r="C105" i="1" s="1"/>
  <c r="C102" i="1"/>
  <c r="C100" i="1"/>
  <c r="C99" i="1" s="1"/>
  <c r="C49" i="1"/>
  <c r="C32" i="1"/>
  <c r="C11" i="1"/>
  <c r="C12" i="1"/>
  <c r="C13" i="1"/>
  <c r="C14" i="1"/>
  <c r="C15" i="1"/>
  <c r="C16" i="1"/>
  <c r="C17" i="1"/>
  <c r="C18" i="1"/>
  <c r="C19" i="1"/>
  <c r="C20" i="1"/>
  <c r="C21" i="1"/>
  <c r="C22" i="1"/>
  <c r="C24" i="1"/>
  <c r="C25" i="1"/>
  <c r="C10" i="1"/>
  <c r="C129" i="7"/>
  <c r="C126" i="7"/>
  <c r="C109" i="7"/>
  <c r="C107" i="7"/>
  <c r="C105" i="7"/>
  <c r="C101" i="7"/>
  <c r="C99" i="7"/>
  <c r="C48" i="7"/>
  <c r="C31" i="7"/>
  <c r="C9" i="7"/>
  <c r="C129" i="6"/>
  <c r="C126" i="6"/>
  <c r="C109" i="6"/>
  <c r="C107" i="6"/>
  <c r="C105" i="6"/>
  <c r="C101" i="6"/>
  <c r="C99" i="6"/>
  <c r="C48" i="6"/>
  <c r="C31" i="6"/>
  <c r="C9" i="6"/>
  <c r="C129" i="4"/>
  <c r="C126" i="4"/>
  <c r="C109" i="4"/>
  <c r="C107" i="4"/>
  <c r="C105" i="4"/>
  <c r="C101" i="4"/>
  <c r="C99" i="4"/>
  <c r="C48" i="4"/>
  <c r="E48" i="4" s="1"/>
  <c r="C31" i="4"/>
  <c r="C9" i="4"/>
  <c r="C129" i="3"/>
  <c r="C126" i="3"/>
  <c r="C109" i="3"/>
  <c r="C107" i="3"/>
  <c r="C105" i="3"/>
  <c r="C101" i="3"/>
  <c r="C99" i="3"/>
  <c r="C48" i="3"/>
  <c r="C31" i="3"/>
  <c r="C9" i="3"/>
  <c r="C129" i="2"/>
  <c r="C126" i="2"/>
  <c r="C109" i="2"/>
  <c r="C107" i="2"/>
  <c r="C105" i="2"/>
  <c r="C101" i="2"/>
  <c r="C99" i="2"/>
  <c r="C48" i="2"/>
  <c r="C31" i="2"/>
  <c r="C9" i="2"/>
  <c r="C29" i="2" l="1"/>
  <c r="C134" i="2" s="1"/>
  <c r="C29" i="6"/>
  <c r="C134" i="6" s="1"/>
  <c r="C126" i="1"/>
  <c r="C29" i="4"/>
  <c r="C134" i="4" s="1"/>
  <c r="C29" i="3"/>
  <c r="C134" i="3" s="1"/>
  <c r="C29" i="7"/>
  <c r="C134" i="7" s="1"/>
  <c r="C48" i="1"/>
  <c r="C109" i="1"/>
  <c r="C9" i="1"/>
  <c r="C31" i="1"/>
  <c r="C101" i="1"/>
  <c r="C129" i="1"/>
  <c r="C29" i="1" l="1"/>
  <c r="C134" i="1" s="1"/>
  <c r="F108" i="1" l="1"/>
  <c r="F107" i="1" s="1"/>
  <c r="D108" i="1"/>
  <c r="D107" i="1" s="1"/>
  <c r="E107" i="1" s="1"/>
  <c r="E107" i="5"/>
  <c r="D107" i="5"/>
  <c r="C107" i="5"/>
  <c r="D107" i="8"/>
  <c r="E107" i="8"/>
  <c r="C107" i="8"/>
  <c r="C109" i="8"/>
  <c r="D109" i="8"/>
  <c r="E109" i="8"/>
  <c r="F107" i="7"/>
  <c r="E107" i="7"/>
  <c r="D107" i="7"/>
  <c r="F107" i="6"/>
  <c r="D107" i="6"/>
  <c r="E107" i="6" s="1"/>
  <c r="D109" i="6"/>
  <c r="E109" i="6" s="1"/>
  <c r="F109" i="6"/>
  <c r="F107" i="4"/>
  <c r="D107" i="4"/>
  <c r="E107" i="4" s="1"/>
  <c r="F107" i="3"/>
  <c r="D107" i="3"/>
  <c r="E107" i="3" s="1"/>
  <c r="F107" i="2"/>
  <c r="D107" i="2"/>
  <c r="E107" i="2" s="1"/>
  <c r="D110" i="1"/>
  <c r="E110" i="1" s="1"/>
  <c r="F110" i="1"/>
  <c r="D128" i="1" l="1"/>
  <c r="E128" i="1" s="1"/>
  <c r="D126" i="7" l="1"/>
  <c r="D48" i="6"/>
  <c r="E48" i="6" s="1"/>
  <c r="F106" i="1" l="1"/>
  <c r="E129" i="8"/>
  <c r="E126" i="8"/>
  <c r="E105" i="8"/>
  <c r="E101" i="8"/>
  <c r="E99" i="8"/>
  <c r="E48" i="8"/>
  <c r="E31" i="8"/>
  <c r="E9" i="8"/>
  <c r="D9" i="8"/>
  <c r="D31" i="8"/>
  <c r="D48" i="8"/>
  <c r="D99" i="8"/>
  <c r="D101" i="8"/>
  <c r="D105" i="8"/>
  <c r="D126" i="8"/>
  <c r="D129" i="8"/>
  <c r="F129" i="7"/>
  <c r="F126" i="7"/>
  <c r="F109" i="7"/>
  <c r="F105" i="7"/>
  <c r="F101" i="7"/>
  <c r="F99" i="7"/>
  <c r="F48" i="7"/>
  <c r="F31" i="7"/>
  <c r="F9" i="7"/>
  <c r="E9" i="7"/>
  <c r="E31" i="7"/>
  <c r="E48" i="7"/>
  <c r="E99" i="7"/>
  <c r="E101" i="7"/>
  <c r="E105" i="7"/>
  <c r="E109" i="7"/>
  <c r="E126" i="7"/>
  <c r="E129" i="7"/>
  <c r="F129" i="6"/>
  <c r="F126" i="6"/>
  <c r="F105" i="6"/>
  <c r="F101" i="6"/>
  <c r="F99" i="6"/>
  <c r="F48" i="6"/>
  <c r="F31" i="6"/>
  <c r="F9" i="6"/>
  <c r="E129" i="5"/>
  <c r="E126" i="5"/>
  <c r="E109" i="5"/>
  <c r="E105" i="5"/>
  <c r="E101" i="5"/>
  <c r="E99" i="5"/>
  <c r="E48" i="5"/>
  <c r="E31" i="5"/>
  <c r="E9" i="5"/>
  <c r="F129" i="4"/>
  <c r="F126" i="4"/>
  <c r="F109" i="4"/>
  <c r="F105" i="4"/>
  <c r="F101" i="4"/>
  <c r="F99" i="4"/>
  <c r="F48" i="4"/>
  <c r="F31" i="4"/>
  <c r="F9" i="4"/>
  <c r="F129" i="3"/>
  <c r="F126" i="3"/>
  <c r="F109" i="3"/>
  <c r="F105" i="3"/>
  <c r="F101" i="3"/>
  <c r="F99" i="3"/>
  <c r="F48" i="3"/>
  <c r="F31" i="3"/>
  <c r="F9" i="3"/>
  <c r="F129" i="2"/>
  <c r="F126" i="2"/>
  <c r="F109" i="2"/>
  <c r="F105" i="2"/>
  <c r="F101" i="2"/>
  <c r="F99" i="2"/>
  <c r="F48" i="2"/>
  <c r="F31" i="2"/>
  <c r="F9" i="2"/>
  <c r="E29" i="8" l="1"/>
  <c r="E29" i="7"/>
  <c r="E134" i="7" s="1"/>
  <c r="F29" i="2"/>
  <c r="F134" i="2" s="1"/>
  <c r="D29" i="8"/>
  <c r="F29" i="3"/>
  <c r="F134" i="3" s="1"/>
  <c r="E29" i="5"/>
  <c r="E134" i="5" s="1"/>
  <c r="F29" i="6"/>
  <c r="F134" i="6" s="1"/>
  <c r="F29" i="7"/>
  <c r="F134" i="7" s="1"/>
  <c r="F29" i="4"/>
  <c r="F134" i="4" s="1"/>
  <c r="E134" i="8"/>
  <c r="D134" i="8" l="1"/>
  <c r="D131" i="1"/>
  <c r="E131" i="1" s="1"/>
  <c r="D132" i="1"/>
  <c r="E132" i="1" s="1"/>
  <c r="D133" i="1"/>
  <c r="E133" i="1" s="1"/>
  <c r="D130" i="1"/>
  <c r="E130" i="1" s="1"/>
  <c r="D127" i="1"/>
  <c r="E127" i="1" s="1"/>
  <c r="D111" i="1"/>
  <c r="E111" i="1" s="1"/>
  <c r="D112" i="1"/>
  <c r="E112" i="1" s="1"/>
  <c r="D113" i="1"/>
  <c r="E113" i="1" s="1"/>
  <c r="D114" i="1"/>
  <c r="E114" i="1" s="1"/>
  <c r="D115" i="1"/>
  <c r="E115" i="1" s="1"/>
  <c r="D116" i="1"/>
  <c r="E116" i="1" s="1"/>
  <c r="D117" i="1"/>
  <c r="E117" i="1" s="1"/>
  <c r="D118" i="1"/>
  <c r="E118" i="1" s="1"/>
  <c r="D119" i="1"/>
  <c r="E119" i="1" s="1"/>
  <c r="D120" i="1"/>
  <c r="D121" i="1"/>
  <c r="E121" i="1" s="1"/>
  <c r="D122" i="1"/>
  <c r="E122" i="1" s="1"/>
  <c r="D123" i="1"/>
  <c r="E123" i="1" s="1"/>
  <c r="D124" i="1"/>
  <c r="E124" i="1" s="1"/>
  <c r="D125" i="1"/>
  <c r="E125" i="1" s="1"/>
  <c r="D103" i="1"/>
  <c r="E103" i="1" s="1"/>
  <c r="D104" i="1"/>
  <c r="E104" i="1" s="1"/>
  <c r="D102" i="1"/>
  <c r="E102" i="1" s="1"/>
  <c r="D100" i="1"/>
  <c r="D50" i="1"/>
  <c r="E50" i="1" s="1"/>
  <c r="D51" i="1"/>
  <c r="E51" i="1" s="1"/>
  <c r="D52" i="1"/>
  <c r="E52" i="1" s="1"/>
  <c r="D53" i="1"/>
  <c r="E53" i="1" s="1"/>
  <c r="D54" i="1"/>
  <c r="E54" i="1" s="1"/>
  <c r="D55" i="1"/>
  <c r="E55" i="1" s="1"/>
  <c r="D56" i="1"/>
  <c r="E56" i="1" s="1"/>
  <c r="D57" i="1"/>
  <c r="E57" i="1" s="1"/>
  <c r="D58" i="1"/>
  <c r="E58" i="1" s="1"/>
  <c r="D59" i="1"/>
  <c r="D60" i="1"/>
  <c r="E60" i="1" s="1"/>
  <c r="D61" i="1"/>
  <c r="E61" i="1" s="1"/>
  <c r="D62" i="1"/>
  <c r="E62" i="1" s="1"/>
  <c r="D63" i="1"/>
  <c r="E63" i="1" s="1"/>
  <c r="D64" i="1"/>
  <c r="D65" i="1"/>
  <c r="E65" i="1" s="1"/>
  <c r="D66" i="1"/>
  <c r="E66" i="1" s="1"/>
  <c r="D67" i="1"/>
  <c r="D68" i="1"/>
  <c r="D69" i="1"/>
  <c r="D70" i="1"/>
  <c r="D71" i="1"/>
  <c r="E71" i="1" s="1"/>
  <c r="D72" i="1"/>
  <c r="E72" i="1" s="1"/>
  <c r="D73" i="1"/>
  <c r="D74" i="1"/>
  <c r="E74" i="1" s="1"/>
  <c r="D75" i="1"/>
  <c r="E75" i="1" s="1"/>
  <c r="D76" i="1"/>
  <c r="E76" i="1" s="1"/>
  <c r="D77" i="1"/>
  <c r="D78" i="1"/>
  <c r="E78" i="1" s="1"/>
  <c r="D79" i="1"/>
  <c r="E79" i="1" s="1"/>
  <c r="D80" i="1"/>
  <c r="E80" i="1" s="1"/>
  <c r="D81" i="1"/>
  <c r="E81" i="1" s="1"/>
  <c r="D82" i="1"/>
  <c r="E82" i="1" s="1"/>
  <c r="D83" i="1"/>
  <c r="E83" i="1" s="1"/>
  <c r="D84" i="1"/>
  <c r="E84" i="1" s="1"/>
  <c r="D85" i="1"/>
  <c r="E85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E91" i="1" s="1"/>
  <c r="D92" i="1"/>
  <c r="D93" i="1"/>
  <c r="E93" i="1" s="1"/>
  <c r="D94" i="1"/>
  <c r="E94" i="1" s="1"/>
  <c r="D95" i="1"/>
  <c r="E95" i="1" s="1"/>
  <c r="D96" i="1"/>
  <c r="E96" i="1" s="1"/>
  <c r="D97" i="1"/>
  <c r="D98" i="1"/>
  <c r="E98" i="1" s="1"/>
  <c r="D49" i="1"/>
  <c r="E49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D43" i="1"/>
  <c r="E43" i="1" s="1"/>
  <c r="D44" i="1"/>
  <c r="E44" i="1" s="1"/>
  <c r="D45" i="1"/>
  <c r="E45" i="1" s="1"/>
  <c r="D46" i="1"/>
  <c r="E46" i="1" s="1"/>
  <c r="D47" i="1"/>
  <c r="E47" i="1" s="1"/>
  <c r="D32" i="1"/>
  <c r="E32" i="1" s="1"/>
  <c r="D11" i="1"/>
  <c r="D12" i="1"/>
  <c r="E12" i="1" s="1"/>
  <c r="D13" i="1"/>
  <c r="E13" i="1" s="1"/>
  <c r="D14" i="1"/>
  <c r="E14" i="1" s="1"/>
  <c r="D15" i="1"/>
  <c r="E15" i="1" s="1"/>
  <c r="D16" i="1"/>
  <c r="E16" i="1" s="1"/>
  <c r="D17" i="1"/>
  <c r="D18" i="1"/>
  <c r="E18" i="1" s="1"/>
  <c r="D19" i="1"/>
  <c r="D20" i="1"/>
  <c r="E20" i="1" s="1"/>
  <c r="D21" i="1"/>
  <c r="E21" i="1" s="1"/>
  <c r="D22" i="1"/>
  <c r="E22" i="1" s="1"/>
  <c r="D23" i="1"/>
  <c r="D24" i="1"/>
  <c r="E24" i="1" s="1"/>
  <c r="D25" i="1"/>
  <c r="E25" i="1" s="1"/>
  <c r="D10" i="1"/>
  <c r="E10" i="1" s="1"/>
  <c r="C129" i="8"/>
  <c r="C126" i="8"/>
  <c r="C105" i="8"/>
  <c r="C101" i="8"/>
  <c r="C99" i="8"/>
  <c r="C48" i="8"/>
  <c r="C31" i="8"/>
  <c r="C9" i="8"/>
  <c r="D129" i="7"/>
  <c r="D109" i="7"/>
  <c r="D105" i="7"/>
  <c r="D101" i="7"/>
  <c r="D99" i="7"/>
  <c r="D48" i="7"/>
  <c r="D31" i="7"/>
  <c r="D9" i="7"/>
  <c r="D129" i="6"/>
  <c r="E129" i="6" s="1"/>
  <c r="D126" i="6"/>
  <c r="E126" i="6" s="1"/>
  <c r="D105" i="6"/>
  <c r="E105" i="6" s="1"/>
  <c r="D101" i="6"/>
  <c r="E101" i="6" s="1"/>
  <c r="D99" i="6"/>
  <c r="E99" i="6" s="1"/>
  <c r="D31" i="6"/>
  <c r="E31" i="6" s="1"/>
  <c r="D9" i="6"/>
  <c r="E9" i="6" s="1"/>
  <c r="D129" i="5"/>
  <c r="C129" i="5"/>
  <c r="D126" i="5"/>
  <c r="C126" i="5"/>
  <c r="D109" i="5"/>
  <c r="C109" i="5"/>
  <c r="C105" i="5"/>
  <c r="D105" i="5"/>
  <c r="D101" i="5"/>
  <c r="C101" i="5"/>
  <c r="D99" i="5"/>
  <c r="C99" i="5"/>
  <c r="D48" i="5"/>
  <c r="C48" i="5"/>
  <c r="D31" i="5"/>
  <c r="C31" i="5"/>
  <c r="D9" i="5"/>
  <c r="C9" i="5"/>
  <c r="D129" i="4"/>
  <c r="E129" i="4" s="1"/>
  <c r="D126" i="4"/>
  <c r="E126" i="4" s="1"/>
  <c r="D109" i="4"/>
  <c r="E109" i="4" s="1"/>
  <c r="D105" i="4"/>
  <c r="E105" i="4" s="1"/>
  <c r="D101" i="4"/>
  <c r="E101" i="4" s="1"/>
  <c r="D99" i="4"/>
  <c r="E99" i="4" s="1"/>
  <c r="D31" i="4"/>
  <c r="E31" i="4" s="1"/>
  <c r="D9" i="4"/>
  <c r="E9" i="4" s="1"/>
  <c r="D129" i="3"/>
  <c r="E129" i="3" s="1"/>
  <c r="D126" i="3"/>
  <c r="E126" i="3" s="1"/>
  <c r="D109" i="3"/>
  <c r="E109" i="3" s="1"/>
  <c r="D105" i="3"/>
  <c r="E105" i="3" s="1"/>
  <c r="D101" i="3"/>
  <c r="E101" i="3" s="1"/>
  <c r="D99" i="3"/>
  <c r="E99" i="3" s="1"/>
  <c r="D48" i="3"/>
  <c r="E48" i="3" s="1"/>
  <c r="D31" i="3"/>
  <c r="E31" i="3" s="1"/>
  <c r="D9" i="3"/>
  <c r="E9" i="3" s="1"/>
  <c r="D129" i="2"/>
  <c r="E129" i="2" s="1"/>
  <c r="D126" i="2"/>
  <c r="E126" i="2" s="1"/>
  <c r="D109" i="2"/>
  <c r="E109" i="2" s="1"/>
  <c r="D105" i="2"/>
  <c r="E105" i="2" s="1"/>
  <c r="D101" i="2"/>
  <c r="E101" i="2" s="1"/>
  <c r="D99" i="2"/>
  <c r="E99" i="2" s="1"/>
  <c r="D48" i="2"/>
  <c r="E48" i="2" s="1"/>
  <c r="D31" i="2"/>
  <c r="E31" i="2" s="1"/>
  <c r="D9" i="2"/>
  <c r="E9" i="2" s="1"/>
  <c r="E11" i="1" l="1"/>
  <c r="E23" i="1"/>
  <c r="D99" i="1"/>
  <c r="E99" i="1" s="1"/>
  <c r="E100" i="1"/>
  <c r="D29" i="5"/>
  <c r="D29" i="4"/>
  <c r="D29" i="2"/>
  <c r="D29" i="6"/>
  <c r="D29" i="3"/>
  <c r="C29" i="5"/>
  <c r="C134" i="5" s="1"/>
  <c r="D29" i="7"/>
  <c r="C29" i="8"/>
  <c r="C134" i="8" s="1"/>
  <c r="D109" i="1"/>
  <c r="E109" i="1" s="1"/>
  <c r="D48" i="1"/>
  <c r="E48" i="1" s="1"/>
  <c r="D31" i="1"/>
  <c r="E31" i="1" s="1"/>
  <c r="D129" i="1"/>
  <c r="E129" i="1" s="1"/>
  <c r="D126" i="1"/>
  <c r="E126" i="1" s="1"/>
  <c r="D106" i="1"/>
  <c r="E106" i="1" s="1"/>
  <c r="D101" i="1"/>
  <c r="E101" i="1" s="1"/>
  <c r="D9" i="1"/>
  <c r="E9" i="1" s="1"/>
  <c r="D134" i="4" l="1"/>
  <c r="E134" i="4" s="1"/>
  <c r="E29" i="4"/>
  <c r="D134" i="6"/>
  <c r="E134" i="6" s="1"/>
  <c r="E29" i="6"/>
  <c r="D134" i="3"/>
  <c r="E134" i="3" s="1"/>
  <c r="E29" i="3"/>
  <c r="D134" i="2"/>
  <c r="E134" i="2" s="1"/>
  <c r="E29" i="2"/>
  <c r="D134" i="7"/>
  <c r="D134" i="5"/>
  <c r="D105" i="1"/>
  <c r="F133" i="1"/>
  <c r="F131" i="1"/>
  <c r="F125" i="1"/>
  <c r="F123" i="1"/>
  <c r="F121" i="1"/>
  <c r="F119" i="1"/>
  <c r="F117" i="1"/>
  <c r="F115" i="1"/>
  <c r="F113" i="1"/>
  <c r="F111" i="1"/>
  <c r="F103" i="1"/>
  <c r="F97" i="1"/>
  <c r="F95" i="1"/>
  <c r="F93" i="1"/>
  <c r="F91" i="1"/>
  <c r="F89" i="1"/>
  <c r="F87" i="1"/>
  <c r="F85" i="1"/>
  <c r="F83" i="1"/>
  <c r="F81" i="1"/>
  <c r="F79" i="1"/>
  <c r="F77" i="1"/>
  <c r="F75" i="1"/>
  <c r="F73" i="1"/>
  <c r="F71" i="1"/>
  <c r="F69" i="1"/>
  <c r="F67" i="1"/>
  <c r="F65" i="1"/>
  <c r="F63" i="1"/>
  <c r="F61" i="1"/>
  <c r="F59" i="1"/>
  <c r="F57" i="1"/>
  <c r="F55" i="1"/>
  <c r="F53" i="1"/>
  <c r="F51" i="1"/>
  <c r="F47" i="1"/>
  <c r="F45" i="1"/>
  <c r="F43" i="1"/>
  <c r="F41" i="1"/>
  <c r="F39" i="1"/>
  <c r="F37" i="1"/>
  <c r="F35" i="1"/>
  <c r="F33" i="1"/>
  <c r="F25" i="1"/>
  <c r="F23" i="1"/>
  <c r="F21" i="1"/>
  <c r="F19" i="1"/>
  <c r="F17" i="1"/>
  <c r="F15" i="1"/>
  <c r="F13" i="1"/>
  <c r="F11" i="1"/>
  <c r="F132" i="1"/>
  <c r="F128" i="1"/>
  <c r="F124" i="1"/>
  <c r="F122" i="1"/>
  <c r="F120" i="1"/>
  <c r="F118" i="1"/>
  <c r="F116" i="1"/>
  <c r="F114" i="1"/>
  <c r="F112" i="1"/>
  <c r="F104" i="1"/>
  <c r="F98" i="1"/>
  <c r="F96" i="1"/>
  <c r="F94" i="1"/>
  <c r="F92" i="1"/>
  <c r="F90" i="1"/>
  <c r="F88" i="1"/>
  <c r="F86" i="1"/>
  <c r="F84" i="1"/>
  <c r="F82" i="1"/>
  <c r="F78" i="1"/>
  <c r="F74" i="1"/>
  <c r="F70" i="1"/>
  <c r="F66" i="1"/>
  <c r="F62" i="1"/>
  <c r="F58" i="1"/>
  <c r="F54" i="1"/>
  <c r="F50" i="1"/>
  <c r="F46" i="1"/>
  <c r="F42" i="1"/>
  <c r="F38" i="1"/>
  <c r="F100" i="1"/>
  <c r="F99" i="1" s="1"/>
  <c r="F34" i="1"/>
  <c r="F18" i="1"/>
  <c r="F80" i="1"/>
  <c r="F76" i="1"/>
  <c r="F72" i="1"/>
  <c r="F68" i="1"/>
  <c r="F64" i="1"/>
  <c r="F60" i="1"/>
  <c r="F56" i="1"/>
  <c r="F52" i="1"/>
  <c r="F44" i="1"/>
  <c r="F40" i="1"/>
  <c r="F36" i="1"/>
  <c r="F24" i="1"/>
  <c r="F20" i="1"/>
  <c r="F16" i="1"/>
  <c r="F12" i="1"/>
  <c r="F22" i="1"/>
  <c r="F14" i="1"/>
  <c r="F49" i="1"/>
  <c r="F10" i="1"/>
  <c r="F102" i="1"/>
  <c r="F105" i="1"/>
  <c r="F127" i="1"/>
  <c r="F130" i="1"/>
  <c r="F32" i="1"/>
  <c r="D29" i="1" l="1"/>
  <c r="E29" i="1" s="1"/>
  <c r="E105" i="1"/>
  <c r="F109" i="1"/>
  <c r="F129" i="1"/>
  <c r="F9" i="1"/>
  <c r="F31" i="1"/>
  <c r="F126" i="1"/>
  <c r="F101" i="1"/>
  <c r="F48" i="1"/>
  <c r="D134" i="1" l="1"/>
  <c r="E134" i="1" s="1"/>
  <c r="F29" i="1"/>
  <c r="F134" i="1" s="1"/>
</calcChain>
</file>

<file path=xl/sharedStrings.xml><?xml version="1.0" encoding="utf-8"?>
<sst xmlns="http://schemas.openxmlformats.org/spreadsheetml/2006/main" count="1397" uniqueCount="189">
  <si>
    <t>MED EKO SERVIS d.o.o.</t>
  </si>
  <si>
    <t xml:space="preserve"> </t>
  </si>
  <si>
    <t xml:space="preserve">Naziv prihoda </t>
  </si>
  <si>
    <t>I</t>
  </si>
  <si>
    <t>UKUPNI PRIHODI</t>
  </si>
  <si>
    <t>1.</t>
  </si>
  <si>
    <t>Prihodi od općih poslova</t>
  </si>
  <si>
    <t>2.</t>
  </si>
  <si>
    <t>Prihodi od komunalnih usluga Općina</t>
  </si>
  <si>
    <t>3.</t>
  </si>
  <si>
    <t>Prihodi od kom.usl. drugi korisnici</t>
  </si>
  <si>
    <t>4.</t>
  </si>
  <si>
    <t xml:space="preserve">Prihodi od odvoza smeća </t>
  </si>
  <si>
    <t>4.a</t>
  </si>
  <si>
    <t>Prihodi od odvoza smeća komunalni program</t>
  </si>
  <si>
    <t>5.</t>
  </si>
  <si>
    <t>Prihodi od god.naknade za održavanje grobnih mjesta</t>
  </si>
  <si>
    <t>5.a</t>
  </si>
  <si>
    <t>Prihodi od investicijskog održavanja groblja - komunalni program</t>
  </si>
  <si>
    <t>6.</t>
  </si>
  <si>
    <t>Prihodi od usluga promidžbe i odnosa s javnošću</t>
  </si>
  <si>
    <t>7.</t>
  </si>
  <si>
    <t xml:space="preserve">Prihodi od usluga izrade Medulinskog glasnika </t>
  </si>
  <si>
    <t>8.</t>
  </si>
  <si>
    <t>Prihodi od usluga izrade promidžbenog materijala</t>
  </si>
  <si>
    <t>9.</t>
  </si>
  <si>
    <t>Prihodi od upravljanja i održavanja sportskih dvorana</t>
  </si>
  <si>
    <t>10.</t>
  </si>
  <si>
    <t>Prihodi od upravljanja i održavanja igrališta</t>
  </si>
  <si>
    <t>11.</t>
  </si>
  <si>
    <t>Financijski prihodi</t>
  </si>
  <si>
    <t>12.</t>
  </si>
  <si>
    <t>Ostali  prihodi</t>
  </si>
  <si>
    <t>13.</t>
  </si>
  <si>
    <t>Prihodi od naplate šteta</t>
  </si>
  <si>
    <t>14.</t>
  </si>
  <si>
    <t>Prihodi od odgođenih priznavanja prihoda (obračun amortizacije  )</t>
  </si>
  <si>
    <t>Naziv rashoda</t>
  </si>
  <si>
    <t>II</t>
  </si>
  <si>
    <t>UKUPNI RASHODI</t>
  </si>
  <si>
    <t xml:space="preserve">1.1.Materijalni troškovi 40 </t>
  </si>
  <si>
    <t>Osnovni materijal i sirovine</t>
  </si>
  <si>
    <t>Pomoćni materijal</t>
  </si>
  <si>
    <t>Materijal za čišćenje i održavanje</t>
  </si>
  <si>
    <t>Radna odjeća i obuća  HTZ zaštita</t>
  </si>
  <si>
    <t>Ostali troškovi materijala</t>
  </si>
  <si>
    <t>Uredski materijal</t>
  </si>
  <si>
    <t>Materijal za odlaganje otpada (vrećice za selektivni otpad)</t>
  </si>
  <si>
    <t>Trošak sitnog inventara</t>
  </si>
  <si>
    <t>Troškovi autoguma za kamion</t>
  </si>
  <si>
    <t xml:space="preserve">Potrošeni  rezervni dijelovi i materijal za održavanje </t>
  </si>
  <si>
    <t xml:space="preserve">Električna energija  </t>
  </si>
  <si>
    <t>Trošak goriva radna  vozila 100%</t>
  </si>
  <si>
    <t>2.1. Ostali vanjski troškovi, troškovi usluga  41</t>
  </si>
  <si>
    <t>Usluge telefona, interneta i sl.</t>
  </si>
  <si>
    <t>Usluge Cloud nadzora vozila</t>
  </si>
  <si>
    <t>Poštanske usluge</t>
  </si>
  <si>
    <t>Prijevozne usluge u cestovnom prometu</t>
  </si>
  <si>
    <t>Grafičke usluge tiska i uveza</t>
  </si>
  <si>
    <t>Ostale vanjske usluge - očitavanje tahografa</t>
  </si>
  <si>
    <t>Usluge tekućeg održavanja</t>
  </si>
  <si>
    <t xml:space="preserve">Usluge čiščenja </t>
  </si>
  <si>
    <t>Usluga održavanja softvera i web stranica</t>
  </si>
  <si>
    <t>Usluga zaštite na radu</t>
  </si>
  <si>
    <t>Usluge zaštitara na čuvanju imovine i osoba</t>
  </si>
  <si>
    <t>Servisne usluge (IT, popravci opreme)</t>
  </si>
  <si>
    <t xml:space="preserve">Trošak reg. teretnih vozila </t>
  </si>
  <si>
    <t>Ostali troškovi registracije prometala</t>
  </si>
  <si>
    <t xml:space="preserve">Usluge operativnog leasinga </t>
  </si>
  <si>
    <t>Trošak najma teretnog vozila</t>
  </si>
  <si>
    <t>Troškovi promidžbe (djelatnost promidžbe)</t>
  </si>
  <si>
    <t>Troškovi izrade Web stranica</t>
  </si>
  <si>
    <t>Troškovi drugih dohotka i autorski honorari</t>
  </si>
  <si>
    <t>Intelektualne usluge</t>
  </si>
  <si>
    <t>Konzultantske usluge</t>
  </si>
  <si>
    <t xml:space="preserve">Usluge revizije </t>
  </si>
  <si>
    <t>Održavanje  ISO standarda</t>
  </si>
  <si>
    <t>Usluge odvjetnika i javnog bilježnika</t>
  </si>
  <si>
    <t>Usluge savjetovanja, vještačenja i procjene, dr. intelektualne usluge</t>
  </si>
  <si>
    <t xml:space="preserve">Zbrijanjavanje otpada </t>
  </si>
  <si>
    <t>Čišćenje lučica i kupališta</t>
  </si>
  <si>
    <t>Čiščenje javnih površina</t>
  </si>
  <si>
    <t>Obnova zelenila na cvjetnim površinama</t>
  </si>
  <si>
    <t>Čišćenje i održavanje zelenih površina</t>
  </si>
  <si>
    <t>Investicijsko održavanje groblja</t>
  </si>
  <si>
    <t xml:space="preserve">Novogod.ukrašavanje i post. zastava na DB </t>
  </si>
  <si>
    <t>Odvoz smeća i fekalija R-217</t>
  </si>
  <si>
    <t>Voda i odvodnja groblje</t>
  </si>
  <si>
    <t>Voda i odvodnja kupališta i lučice</t>
  </si>
  <si>
    <t xml:space="preserve">Voda i odvodnja Zgrada Uprave </t>
  </si>
  <si>
    <t>Voda i odvodnja  na cvjetnim površinama</t>
  </si>
  <si>
    <t>Troškovi oglašavanja u tisku</t>
  </si>
  <si>
    <t xml:space="preserve">Usluge student servisa </t>
  </si>
  <si>
    <t>Troškovi fotokopiranja, prijepisa</t>
  </si>
  <si>
    <t>Troškovi osoblja  42</t>
  </si>
  <si>
    <t xml:space="preserve">Trošak osoblja  </t>
  </si>
  <si>
    <t>Trošak amortizacije  43</t>
  </si>
  <si>
    <t>Amortizacija nematerijalne imovine</t>
  </si>
  <si>
    <t xml:space="preserve">Amortizacija  vozila </t>
  </si>
  <si>
    <t>Amortizacija ostale opreme i alata</t>
  </si>
  <si>
    <t>Vrijednosno usklađenje potraživanja od kupaca  445</t>
  </si>
  <si>
    <t xml:space="preserve">Vrijednosno usklađenje potraživanja od kupaca </t>
  </si>
  <si>
    <t>Ostali troškovi poslovanja 46</t>
  </si>
  <si>
    <t>Troškovi službenih putovanja u zemlji</t>
  </si>
  <si>
    <t>Troškovi službenih putovanja u inozemstvu</t>
  </si>
  <si>
    <t>Troškovi prijevoza na posao i s posla</t>
  </si>
  <si>
    <t>Troškovi prigodnih nagrada - bož, regres,i sl.</t>
  </si>
  <si>
    <t>Troškovi drugog dohotka - NO</t>
  </si>
  <si>
    <t>Premije osiguranja (uklj.i kasko)</t>
  </si>
  <si>
    <t>Troškovi platnog prometa</t>
  </si>
  <si>
    <t>Troškovi obrade kredita</t>
  </si>
  <si>
    <t>Doprinosi, članarine, OSI i druga davanja</t>
  </si>
  <si>
    <t xml:space="preserve">Porez na tvrtku </t>
  </si>
  <si>
    <t xml:space="preserve">Porez na CMV </t>
  </si>
  <si>
    <t>trošak HRT pretplate</t>
  </si>
  <si>
    <t>Troškovi stručnog obrazovanja i literature</t>
  </si>
  <si>
    <t>Sudske pristojbe</t>
  </si>
  <si>
    <t>Troškovi zdravstvenih nadzora-analiza otpada</t>
  </si>
  <si>
    <t>Troškovi obaveznih liječničkih pregleda i sistematskih pregleda</t>
  </si>
  <si>
    <t>Financijski rashodi  47</t>
  </si>
  <si>
    <t xml:space="preserve">Zatezne kamate i tečajne razlike </t>
  </si>
  <si>
    <t xml:space="preserve">Kamate iz financijskog leasinga </t>
  </si>
  <si>
    <t>Ostali poslovni rashodi  48</t>
  </si>
  <si>
    <t>Otpisi nenaplaćenih potraživanja od kupaca</t>
  </si>
  <si>
    <t>Ostali poslovni rashodi (naknadno utvrđeni troškovi, ispravak pogrešaka)</t>
  </si>
  <si>
    <t xml:space="preserve">Darovanje do 2% ukupnog prihoda </t>
  </si>
  <si>
    <t xml:space="preserve">Ostali poslovni rashodi </t>
  </si>
  <si>
    <t>Poslovni rezultat</t>
  </si>
  <si>
    <t>POSLOVNI REZULTAT</t>
  </si>
  <si>
    <t>POSLONI REZULTAT</t>
  </si>
  <si>
    <t>Trošak HRT pretplate</t>
  </si>
  <si>
    <t>Održavanje igrališta i fitnes sprava</t>
  </si>
  <si>
    <t xml:space="preserve">Troškovi reprezentacije </t>
  </si>
  <si>
    <t xml:space="preserve">Troškovi auto guma osobni autom. </t>
  </si>
  <si>
    <t>Trošak goriva osobna vozila</t>
  </si>
  <si>
    <t>Održavanje automobila za osobni prijevoz</t>
  </si>
  <si>
    <t xml:space="preserve">Trošak reg.osobnih automobila </t>
  </si>
  <si>
    <t>Usluge operativnog leasinga  teretnog vozila</t>
  </si>
  <si>
    <t>Usluge operativnog leasinga  osobnog vozila</t>
  </si>
  <si>
    <t>Voda za piće, topli napitci</t>
  </si>
  <si>
    <t>PROJEKCIJA POSLOVANJA 31.12.2019.G.</t>
  </si>
  <si>
    <t xml:space="preserve">FINANCIJSKI PLAN I REALIZACIJA POSLOVANJA ZA 2019. GODINU  </t>
  </si>
  <si>
    <t>PROMIDŽBA  2019.G.</t>
  </si>
  <si>
    <t>PROMIDŽBA PLANIRANO     31.10.2019.G.</t>
  </si>
  <si>
    <t>PROMIDŽBA REALIZIRANO      31.10.2019.G.</t>
  </si>
  <si>
    <t>ZA PREFAKTURIRATI  2019.G.</t>
  </si>
  <si>
    <t>ZA PREFAKTURIRATI PLANIRANO       31.10.2019.G.</t>
  </si>
  <si>
    <t>ZA PREFAKTURIRATI  REALIZIRANO      31.10.2019.G.</t>
  </si>
  <si>
    <t>Troškovi dugoročnog rezerviranja 450</t>
  </si>
  <si>
    <t>IGRALIŠTA I REBALANS PLANA      31.12.2020.</t>
  </si>
  <si>
    <t>GROBLJA -  I REBALANS PLANA      31.12.2020.</t>
  </si>
  <si>
    <t>IGRALIŠTA -  I REBALANS PLANA      31.12.2020.</t>
  </si>
  <si>
    <t>SMEĆE    -  I REBALANS PLANA      31.12.2020.</t>
  </si>
  <si>
    <t>KOMUNALNI ODJEL    -  I REBALANS PLANA      31.12.2020.</t>
  </si>
  <si>
    <t>OPĆI ODJEL    -  I REBALANS PLANA      31.12.2020.</t>
  </si>
  <si>
    <t>SVI ODJELI    -  I REBALANS PLANA      31.12.2020.</t>
  </si>
  <si>
    <t xml:space="preserve">FINANCIJSKI PLAN ZA 2022. GODINU I REALIZACIJA POSLOVANJA ZA 2021. GODINU  </t>
  </si>
  <si>
    <t>IGRALIŠTA 2022.G.</t>
  </si>
  <si>
    <t>IGRALIŠTA  PLAN     31.12.2021.</t>
  </si>
  <si>
    <t>IGRALIŠTA REALIZACIJA 31.10.2021.</t>
  </si>
  <si>
    <t>IGRALIŠTA PLAN    31.12.2022.</t>
  </si>
  <si>
    <t>Investicijsko održavanje plaža</t>
  </si>
  <si>
    <t>Održavanje građevina, uređaja i predmeta javne namjene</t>
  </si>
  <si>
    <t>Tekuće održavanje HGI</t>
  </si>
  <si>
    <t>Kamate iz financijskog leasinga i kredita</t>
  </si>
  <si>
    <t>INDEKS  REALIZACIJA/ PLAN</t>
  </si>
  <si>
    <t xml:space="preserve">FINANCIJSKI PLAN ZA 2023. GODINU </t>
  </si>
  <si>
    <t>SVI ODJELI  2023.G.</t>
  </si>
  <si>
    <t>SVI ODJELI PLAN 2023.</t>
  </si>
  <si>
    <t>SVI ODJELI REALIZACIJA 31.12.2023.</t>
  </si>
  <si>
    <t>OPĆI POSLOVI 2023.G.</t>
  </si>
  <si>
    <t>OPĆI POSLOVI PLAN 2023.</t>
  </si>
  <si>
    <t>OPĆI POSLOVI REALIZACIJA 31.12.2023.</t>
  </si>
  <si>
    <t>Održavanje autobusnih stajališta</t>
  </si>
  <si>
    <t>FINANCIJSKI PLAN ZA 2023. GODINU</t>
  </si>
  <si>
    <t>KOMUNALNI ODJEL  2023.G.</t>
  </si>
  <si>
    <t>KOMUNALNI ODJEL         PLAN 2023.</t>
  </si>
  <si>
    <t>KOMUNALNI ODJEL REALIZACIJA 31.12.2023.</t>
  </si>
  <si>
    <t>ODVOZ OTPADA 2023.G.</t>
  </si>
  <si>
    <t>ODVOZ OTPADA         PLAN 2023.</t>
  </si>
  <si>
    <t>ODVOZ OTPADA        REALIZACIJA 31.12.2023.</t>
  </si>
  <si>
    <t>HORTIKULTURA,GROBLJA I ODRŽAVANJE IGRALIŠTA  2023.G.</t>
  </si>
  <si>
    <t>HORTIKULTURA, GROBLJA, IGRALIŠTA         PLAN 2023.</t>
  </si>
  <si>
    <t>HORTIKULTURA, GROBLJA, IGRALIŠTA         REALIZACIJA 31.12.2023.</t>
  </si>
  <si>
    <t>KOMUNALNI KOMPLETNO  2023.G.</t>
  </si>
  <si>
    <t>KOMUNALNI KOMPLETNO         PLAN 2023.</t>
  </si>
  <si>
    <t>KOMUNALNI KOMPLETNO         REALIZACIJA 31.12.2023.</t>
  </si>
  <si>
    <t>Prihodi od upravljanja i održavanja sportskih terena</t>
  </si>
  <si>
    <t xml:space="preserve">Usluge čišćenja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</si>
</sst>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#,##0.00\ [$€-1];\-#,##0.00\ [$€-1]"/>
  </numFmts>
  <fonts count="5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</font>
    <font>
      <b/>
      <i/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color indexed="10"/>
      <name val="Arial"/>
      <family val="2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sz val="10"/>
      <color rgb="FFFF0000"/>
      <name val="Arial"/>
      <family val="2"/>
      <charset val="238"/>
    </font>
    <font>
      <b/>
      <i/>
      <sz val="12"/>
      <color rgb="FFFF0000"/>
      <name val="Arial"/>
      <family val="2"/>
    </font>
    <font>
      <b/>
      <i/>
      <sz val="11"/>
      <color rgb="FFFF0000"/>
      <name val="Calibri"/>
      <family val="2"/>
      <charset val="238"/>
      <scheme val="minor"/>
    </font>
    <font>
      <b/>
      <i/>
      <sz val="10"/>
      <color rgb="FFFF0000"/>
      <name val="Arial"/>
      <family val="2"/>
      <charset val="238"/>
    </font>
    <font>
      <b/>
      <sz val="12"/>
      <color rgb="FFFF0000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b/>
      <sz val="11"/>
      <name val="Times New Roman"/>
      <family val="1"/>
      <charset val="238"/>
    </font>
    <font>
      <i/>
      <sz val="12"/>
      <color rgb="FFFF0000"/>
      <name val="Arial"/>
      <family val="2"/>
    </font>
    <font>
      <i/>
      <sz val="11"/>
      <color rgb="FFFF0000"/>
      <name val="Calibri"/>
      <family val="2"/>
      <charset val="238"/>
      <scheme val="minor"/>
    </font>
    <font>
      <sz val="12"/>
      <color rgb="FFFF0000"/>
      <name val="Arial"/>
      <family val="2"/>
    </font>
    <font>
      <i/>
      <sz val="12"/>
      <color rgb="FFFF0000"/>
      <name val="Times New Roman"/>
      <family val="1"/>
      <charset val="238"/>
    </font>
    <font>
      <b/>
      <sz val="12"/>
      <color rgb="FFFF0000"/>
      <name val="Arial"/>
      <family val="2"/>
    </font>
    <font>
      <b/>
      <sz val="11"/>
      <color rgb="FFFF0000"/>
      <name val="Calibri"/>
      <family val="2"/>
      <charset val="238"/>
      <scheme val="minor"/>
    </font>
    <font>
      <b/>
      <sz val="10"/>
      <name val="Times New Roman"/>
      <family val="1"/>
    </font>
    <font>
      <sz val="11"/>
      <name val="Calibri"/>
      <family val="2"/>
      <charset val="238"/>
    </font>
    <font>
      <b/>
      <i/>
      <sz val="11"/>
      <color theme="4" tint="-0.249977111117893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b/>
      <i/>
      <sz val="11"/>
      <color rgb="FF0070C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0070C0"/>
      <name val="Times New Roman"/>
      <family val="1"/>
      <charset val="238"/>
    </font>
    <font>
      <sz val="11"/>
      <color rgb="FF00B05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5">
    <xf numFmtId="0" fontId="0" fillId="0" borderId="0" xfId="0"/>
    <xf numFmtId="164" fontId="8" fillId="0" borderId="0" xfId="1" applyFont="1" applyAlignment="1">
      <alignment horizontal="center" vertical="center"/>
    </xf>
    <xf numFmtId="164" fontId="9" fillId="4" borderId="3" xfId="1" applyFont="1" applyFill="1" applyBorder="1" applyAlignment="1">
      <alignment horizontal="center" vertical="center" wrapText="1"/>
    </xf>
    <xf numFmtId="164" fontId="9" fillId="4" borderId="4" xfId="1" applyFont="1" applyFill="1" applyBorder="1" applyAlignment="1">
      <alignment horizontal="right" vertical="center" wrapText="1"/>
    </xf>
    <xf numFmtId="164" fontId="8" fillId="5" borderId="3" xfId="1" applyFont="1" applyFill="1" applyBorder="1" applyAlignment="1">
      <alignment horizontal="center" vertical="center" wrapText="1"/>
    </xf>
    <xf numFmtId="164" fontId="9" fillId="5" borderId="4" xfId="1" applyFont="1" applyFill="1" applyBorder="1" applyAlignment="1">
      <alignment horizontal="right" vertical="center" wrapText="1"/>
    </xf>
    <xf numFmtId="164" fontId="1" fillId="0" borderId="0" xfId="1" applyFont="1" applyAlignment="1">
      <alignment vertical="center"/>
    </xf>
    <xf numFmtId="164" fontId="8" fillId="0" borderId="3" xfId="1" applyFont="1" applyFill="1" applyBorder="1" applyAlignment="1">
      <alignment horizontal="center" vertical="center" wrapText="1"/>
    </xf>
    <xf numFmtId="164" fontId="10" fillId="0" borderId="4" xfId="1" applyFont="1" applyBorder="1" applyAlignment="1">
      <alignment horizontal="left" vertical="center" wrapText="1"/>
    </xf>
    <xf numFmtId="164" fontId="12" fillId="0" borderId="3" xfId="1" applyFont="1" applyBorder="1" applyAlignment="1">
      <alignment horizontal="center" vertical="center" wrapText="1"/>
    </xf>
    <xf numFmtId="164" fontId="3" fillId="0" borderId="0" xfId="1" applyFont="1" applyAlignment="1">
      <alignment horizontal="center" vertical="center"/>
    </xf>
    <xf numFmtId="164" fontId="5" fillId="0" borderId="0" xfId="1" applyFont="1" applyAlignment="1">
      <alignment horizontal="center" vertical="center"/>
    </xf>
    <xf numFmtId="164" fontId="16" fillId="6" borderId="5" xfId="1" applyFont="1" applyFill="1" applyBorder="1" applyAlignment="1">
      <alignment horizontal="center" vertical="center"/>
    </xf>
    <xf numFmtId="164" fontId="3" fillId="0" borderId="0" xfId="1" applyFont="1" applyAlignment="1">
      <alignment horizontal="left" vertical="center"/>
    </xf>
    <xf numFmtId="164" fontId="6" fillId="0" borderId="0" xfId="1" applyFont="1" applyAlignment="1">
      <alignment horizontal="left" vertical="center"/>
    </xf>
    <xf numFmtId="164" fontId="9" fillId="4" borderId="4" xfId="1" applyFont="1" applyFill="1" applyBorder="1" applyAlignment="1">
      <alignment horizontal="left" vertical="center" wrapText="1"/>
    </xf>
    <xf numFmtId="164" fontId="10" fillId="0" borderId="4" xfId="1" applyFont="1" applyFill="1" applyBorder="1" applyAlignment="1">
      <alignment horizontal="left" vertical="center" wrapText="1"/>
    </xf>
    <xf numFmtId="164" fontId="9" fillId="5" borderId="4" xfId="1" applyFont="1" applyFill="1" applyBorder="1" applyAlignment="1">
      <alignment horizontal="left" vertical="center" wrapText="1"/>
    </xf>
    <xf numFmtId="164" fontId="10" fillId="2" borderId="4" xfId="1" applyFont="1" applyFill="1" applyBorder="1" applyAlignment="1">
      <alignment horizontal="left" vertical="center" wrapText="1"/>
    </xf>
    <xf numFmtId="164" fontId="13" fillId="0" borderId="4" xfId="1" applyFont="1" applyBorder="1" applyAlignment="1">
      <alignment horizontal="left" vertical="center" wrapText="1"/>
    </xf>
    <xf numFmtId="164" fontId="14" fillId="0" borderId="4" xfId="1" applyFont="1" applyBorder="1" applyAlignment="1">
      <alignment horizontal="left" vertical="center" wrapText="1"/>
    </xf>
    <xf numFmtId="164" fontId="9" fillId="6" borderId="4" xfId="1" applyFont="1" applyFill="1" applyBorder="1" applyAlignment="1">
      <alignment horizontal="left" vertical="center" wrapText="1"/>
    </xf>
    <xf numFmtId="164" fontId="16" fillId="6" borderId="5" xfId="1" applyFont="1" applyFill="1" applyBorder="1" applyAlignment="1">
      <alignment horizontal="left" vertical="center"/>
    </xf>
    <xf numFmtId="164" fontId="3" fillId="0" borderId="0" xfId="1" applyFont="1" applyAlignment="1">
      <alignment horizontal="right" vertical="center"/>
    </xf>
    <xf numFmtId="164" fontId="7" fillId="3" borderId="0" xfId="1" applyFont="1" applyFill="1" applyAlignment="1">
      <alignment horizontal="right" vertical="center"/>
    </xf>
    <xf numFmtId="164" fontId="6" fillId="0" borderId="0" xfId="1" applyFont="1" applyFill="1" applyAlignment="1">
      <alignment horizontal="right" vertical="center"/>
    </xf>
    <xf numFmtId="164" fontId="15" fillId="6" borderId="5" xfId="1" applyFont="1" applyFill="1" applyBorder="1" applyAlignment="1">
      <alignment horizontal="right" vertical="center"/>
    </xf>
    <xf numFmtId="164" fontId="1" fillId="0" borderId="0" xfId="1" applyFont="1" applyAlignment="1">
      <alignment horizontal="right" vertical="center"/>
    </xf>
    <xf numFmtId="164" fontId="2" fillId="2" borderId="0" xfId="1" applyFont="1" applyFill="1" applyAlignment="1">
      <alignment horizontal="right" vertical="center"/>
    </xf>
    <xf numFmtId="164" fontId="4" fillId="0" borderId="0" xfId="1" applyFont="1" applyAlignment="1">
      <alignment horizontal="center" vertical="center"/>
    </xf>
    <xf numFmtId="164" fontId="4" fillId="0" borderId="0" xfId="1" applyFont="1" applyAlignment="1">
      <alignment horizontal="left" vertical="center"/>
    </xf>
    <xf numFmtId="164" fontId="4" fillId="0" borderId="0" xfId="1" applyFont="1" applyAlignment="1">
      <alignment horizontal="right" vertical="center"/>
    </xf>
    <xf numFmtId="164" fontId="12" fillId="0" borderId="0" xfId="1" applyFont="1" applyAlignment="1">
      <alignment horizontal="center" vertical="center"/>
    </xf>
    <xf numFmtId="164" fontId="10" fillId="4" borderId="4" xfId="1" applyFont="1" applyFill="1" applyBorder="1" applyAlignment="1">
      <alignment horizontal="left" vertical="center" wrapText="1"/>
    </xf>
    <xf numFmtId="164" fontId="10" fillId="4" borderId="4" xfId="1" applyFont="1" applyFill="1" applyBorder="1" applyAlignment="1">
      <alignment horizontal="right" vertical="center" wrapText="1"/>
    </xf>
    <xf numFmtId="164" fontId="10" fillId="0" borderId="3" xfId="1" applyFont="1" applyFill="1" applyBorder="1" applyAlignment="1">
      <alignment horizontal="center" vertical="center" wrapText="1"/>
    </xf>
    <xf numFmtId="164" fontId="10" fillId="0" borderId="4" xfId="1" applyFont="1" applyFill="1" applyBorder="1" applyAlignment="1">
      <alignment horizontal="right" vertical="center" wrapText="1"/>
    </xf>
    <xf numFmtId="164" fontId="10" fillId="0" borderId="3" xfId="1" applyFont="1" applyBorder="1" applyAlignment="1">
      <alignment horizontal="center" vertical="center" wrapText="1"/>
    </xf>
    <xf numFmtId="164" fontId="1" fillId="0" borderId="0" xfId="1" applyFont="1" applyAlignment="1">
      <alignment horizontal="center" vertical="center"/>
    </xf>
    <xf numFmtId="164" fontId="12" fillId="0" borderId="3" xfId="1" applyFont="1" applyFill="1" applyBorder="1" applyAlignment="1">
      <alignment horizontal="center" vertical="center" wrapText="1"/>
    </xf>
    <xf numFmtId="164" fontId="17" fillId="0" borderId="4" xfId="1" applyFont="1" applyFill="1" applyBorder="1" applyAlignment="1">
      <alignment horizontal="left" vertical="center" wrapText="1"/>
    </xf>
    <xf numFmtId="164" fontId="12" fillId="4" borderId="3" xfId="1" applyFont="1" applyFill="1" applyBorder="1" applyAlignment="1">
      <alignment horizontal="center" vertical="center" wrapText="1"/>
    </xf>
    <xf numFmtId="164" fontId="12" fillId="2" borderId="3" xfId="1" applyFont="1" applyFill="1" applyBorder="1" applyAlignment="1">
      <alignment horizontal="center" vertical="center" wrapText="1"/>
    </xf>
    <xf numFmtId="164" fontId="1" fillId="2" borderId="0" xfId="1" applyFont="1" applyFill="1" applyAlignment="1">
      <alignment vertical="center"/>
    </xf>
    <xf numFmtId="164" fontId="10" fillId="2" borderId="3" xfId="1" applyFont="1" applyFill="1" applyBorder="1" applyAlignment="1">
      <alignment horizontal="center" vertical="center" wrapText="1"/>
    </xf>
    <xf numFmtId="164" fontId="1" fillId="0" borderId="0" xfId="1" applyFont="1" applyAlignment="1">
      <alignment horizontal="left" vertical="center"/>
    </xf>
    <xf numFmtId="164" fontId="1" fillId="2" borderId="0" xfId="1" applyFont="1" applyFill="1" applyAlignment="1">
      <alignment horizontal="right" vertical="center"/>
    </xf>
    <xf numFmtId="164" fontId="2" fillId="0" borderId="0" xfId="1" applyFont="1" applyAlignment="1">
      <alignment vertical="center"/>
    </xf>
    <xf numFmtId="164" fontId="2" fillId="0" borderId="0" xfId="1" applyFont="1" applyAlignment="1">
      <alignment horizontal="center" vertical="center"/>
    </xf>
    <xf numFmtId="164" fontId="18" fillId="4" borderId="3" xfId="1" applyFont="1" applyFill="1" applyBorder="1" applyAlignment="1">
      <alignment horizontal="center" vertical="center" wrapText="1"/>
    </xf>
    <xf numFmtId="164" fontId="11" fillId="4" borderId="4" xfId="1" applyFont="1" applyFill="1" applyBorder="1" applyAlignment="1">
      <alignment horizontal="left" vertical="center" wrapText="1"/>
    </xf>
    <xf numFmtId="164" fontId="11" fillId="4" borderId="4" xfId="1" applyFont="1" applyFill="1" applyBorder="1" applyAlignment="1">
      <alignment horizontal="right" vertical="center" wrapText="1"/>
    </xf>
    <xf numFmtId="164" fontId="19" fillId="0" borderId="0" xfId="1" applyFont="1" applyAlignment="1">
      <alignment vertical="center"/>
    </xf>
    <xf numFmtId="164" fontId="15" fillId="0" borderId="0" xfId="1" applyFont="1" applyAlignment="1">
      <alignment vertical="center"/>
    </xf>
    <xf numFmtId="164" fontId="11" fillId="6" borderId="3" xfId="1" applyFont="1" applyFill="1" applyBorder="1" applyAlignment="1">
      <alignment horizontal="center" vertical="center" wrapText="1"/>
    </xf>
    <xf numFmtId="164" fontId="11" fillId="6" borderId="4" xfId="1" applyFont="1" applyFill="1" applyBorder="1" applyAlignment="1">
      <alignment horizontal="left" vertical="center" wrapText="1"/>
    </xf>
    <xf numFmtId="164" fontId="11" fillId="6" borderId="4" xfId="1" applyFont="1" applyFill="1" applyBorder="1" applyAlignment="1">
      <alignment horizontal="right" vertical="center" wrapText="1"/>
    </xf>
    <xf numFmtId="164" fontId="8" fillId="6" borderId="3" xfId="1" applyFont="1" applyFill="1" applyBorder="1" applyAlignment="1">
      <alignment horizontal="center" vertical="center" wrapText="1"/>
    </xf>
    <xf numFmtId="164" fontId="2" fillId="0" borderId="0" xfId="1" applyFont="1" applyAlignment="1">
      <alignment horizontal="right" vertical="center"/>
    </xf>
    <xf numFmtId="164" fontId="9" fillId="7" borderId="3" xfId="1" applyFont="1" applyFill="1" applyBorder="1" applyAlignment="1">
      <alignment horizontal="center" vertical="center" wrapText="1"/>
    </xf>
    <xf numFmtId="164" fontId="9" fillId="7" borderId="4" xfId="1" applyFont="1" applyFill="1" applyBorder="1" applyAlignment="1">
      <alignment horizontal="left" vertical="center" wrapText="1"/>
    </xf>
    <xf numFmtId="164" fontId="20" fillId="0" borderId="0" xfId="1" applyFont="1" applyAlignment="1">
      <alignment horizontal="center" vertical="center"/>
    </xf>
    <xf numFmtId="164" fontId="20" fillId="0" borderId="0" xfId="1" applyFont="1" applyAlignment="1">
      <alignment horizontal="left" vertical="center"/>
    </xf>
    <xf numFmtId="164" fontId="20" fillId="0" borderId="0" xfId="1" applyFont="1" applyAlignment="1">
      <alignment horizontal="right" vertical="center"/>
    </xf>
    <xf numFmtId="164" fontId="21" fillId="0" borderId="0" xfId="1" applyFont="1" applyAlignment="1">
      <alignment horizontal="center" vertical="center"/>
    </xf>
    <xf numFmtId="164" fontId="22" fillId="3" borderId="0" xfId="1" applyFont="1" applyFill="1" applyAlignment="1">
      <alignment horizontal="right" vertical="center"/>
    </xf>
    <xf numFmtId="164" fontId="18" fillId="0" borderId="0" xfId="1" applyFont="1" applyAlignment="1">
      <alignment horizontal="center" vertical="center"/>
    </xf>
    <xf numFmtId="164" fontId="19" fillId="0" borderId="0" xfId="1" applyFont="1" applyAlignment="1">
      <alignment horizontal="right" vertical="center"/>
    </xf>
    <xf numFmtId="164" fontId="15" fillId="0" borderId="0" xfId="1" applyFont="1" applyAlignment="1">
      <alignment horizontal="right" vertical="center"/>
    </xf>
    <xf numFmtId="164" fontId="8" fillId="7" borderId="3" xfId="1" applyFont="1" applyFill="1" applyBorder="1" applyAlignment="1">
      <alignment horizontal="center" vertical="center" wrapText="1"/>
    </xf>
    <xf numFmtId="164" fontId="23" fillId="0" borderId="0" xfId="1" applyFont="1" applyAlignment="1">
      <alignment vertical="center"/>
    </xf>
    <xf numFmtId="164" fontId="16" fillId="7" borderId="5" xfId="1" applyFont="1" applyFill="1" applyBorder="1" applyAlignment="1">
      <alignment horizontal="left" vertical="center"/>
    </xf>
    <xf numFmtId="164" fontId="1" fillId="2" borderId="0" xfId="1" applyFont="1" applyFill="1" applyAlignment="1">
      <alignment horizontal="left" vertical="center"/>
    </xf>
    <xf numFmtId="164" fontId="2" fillId="0" borderId="0" xfId="1" applyFont="1" applyAlignment="1">
      <alignment horizontal="left" vertical="center"/>
    </xf>
    <xf numFmtId="164" fontId="15" fillId="0" borderId="0" xfId="1" applyFont="1" applyAlignment="1">
      <alignment horizontal="left" vertical="center"/>
    </xf>
    <xf numFmtId="164" fontId="19" fillId="0" borderId="0" xfId="1" applyFont="1" applyAlignment="1">
      <alignment horizontal="left" vertical="center"/>
    </xf>
    <xf numFmtId="164" fontId="9" fillId="0" borderId="4" xfId="1" applyFont="1" applyFill="1" applyBorder="1" applyAlignment="1">
      <alignment horizontal="left" vertical="center" wrapText="1"/>
    </xf>
    <xf numFmtId="164" fontId="24" fillId="0" borderId="0" xfId="1" applyFont="1" applyAlignment="1">
      <alignment horizontal="right" vertical="center"/>
    </xf>
    <xf numFmtId="164" fontId="24" fillId="0" borderId="0" xfId="1" applyFont="1" applyAlignment="1">
      <alignment vertical="center"/>
    </xf>
    <xf numFmtId="164" fontId="24" fillId="0" borderId="0" xfId="1" applyFont="1" applyAlignment="1">
      <alignment horizontal="left" vertical="center"/>
    </xf>
    <xf numFmtId="164" fontId="19" fillId="0" borderId="0" xfId="1" applyFont="1" applyAlignment="1">
      <alignment horizontal="center" vertical="center"/>
    </xf>
    <xf numFmtId="164" fontId="6" fillId="0" borderId="0" xfId="1" applyFont="1" applyFill="1" applyAlignment="1">
      <alignment horizontal="left" vertical="center"/>
    </xf>
    <xf numFmtId="164" fontId="14" fillId="0" borderId="4" xfId="1" applyFont="1" applyFill="1" applyBorder="1" applyAlignment="1">
      <alignment horizontal="right" vertical="center" wrapText="1"/>
    </xf>
    <xf numFmtId="164" fontId="1" fillId="0" borderId="0" xfId="1" applyFont="1" applyBorder="1" applyAlignment="1">
      <alignment vertical="center"/>
    </xf>
    <xf numFmtId="164" fontId="14" fillId="0" borderId="0" xfId="1" applyFont="1" applyFill="1" applyBorder="1" applyAlignment="1">
      <alignment horizontal="right" vertical="center" wrapText="1"/>
    </xf>
    <xf numFmtId="49" fontId="16" fillId="7" borderId="5" xfId="1" applyNumberFormat="1" applyFont="1" applyFill="1" applyBorder="1" applyAlignment="1">
      <alignment horizontal="center" vertical="center"/>
    </xf>
    <xf numFmtId="164" fontId="27" fillId="0" borderId="0" xfId="1" applyFont="1" applyAlignment="1">
      <alignment horizontal="right" vertical="center"/>
    </xf>
    <xf numFmtId="164" fontId="28" fillId="3" borderId="0" xfId="1" applyFont="1" applyFill="1" applyAlignment="1">
      <alignment horizontal="right" vertical="center"/>
    </xf>
    <xf numFmtId="164" fontId="28" fillId="0" borderId="0" xfId="1" applyFont="1" applyFill="1" applyAlignment="1">
      <alignment horizontal="right" vertical="center"/>
    </xf>
    <xf numFmtId="164" fontId="29" fillId="0" borderId="0" xfId="1" applyFont="1" applyAlignment="1">
      <alignment horizontal="right" vertical="center"/>
    </xf>
    <xf numFmtId="164" fontId="30" fillId="0" borderId="0" xfId="1" applyFont="1" applyAlignment="1">
      <alignment horizontal="right" vertical="center"/>
    </xf>
    <xf numFmtId="164" fontId="31" fillId="4" borderId="4" xfId="1" applyFont="1" applyFill="1" applyBorder="1" applyAlignment="1">
      <alignment horizontal="right" vertical="center" wrapText="1"/>
    </xf>
    <xf numFmtId="164" fontId="31" fillId="5" borderId="4" xfId="1" applyFont="1" applyFill="1" applyBorder="1" applyAlignment="1">
      <alignment horizontal="right" vertical="center" wrapText="1"/>
    </xf>
    <xf numFmtId="164" fontId="32" fillId="4" borderId="4" xfId="1" applyFont="1" applyFill="1" applyBorder="1" applyAlignment="1">
      <alignment horizontal="right" vertical="center" wrapText="1"/>
    </xf>
    <xf numFmtId="164" fontId="32" fillId="6" borderId="4" xfId="1" applyFont="1" applyFill="1" applyBorder="1" applyAlignment="1">
      <alignment horizontal="right" vertical="center" wrapText="1"/>
    </xf>
    <xf numFmtId="164" fontId="33" fillId="6" borderId="5" xfId="1" applyFont="1" applyFill="1" applyBorder="1" applyAlignment="1">
      <alignment horizontal="right" vertical="center"/>
    </xf>
    <xf numFmtId="164" fontId="25" fillId="0" borderId="0" xfId="1" applyFont="1" applyAlignment="1">
      <alignment horizontal="right" vertical="center"/>
    </xf>
    <xf numFmtId="164" fontId="34" fillId="0" borderId="0" xfId="1" applyFont="1" applyAlignment="1">
      <alignment horizontal="right" vertical="center"/>
    </xf>
    <xf numFmtId="164" fontId="31" fillId="0" borderId="4" xfId="1" applyFont="1" applyFill="1" applyBorder="1" applyAlignment="1">
      <alignment horizontal="right" vertical="center" wrapText="1"/>
    </xf>
    <xf numFmtId="164" fontId="6" fillId="3" borderId="0" xfId="1" applyFont="1" applyFill="1" applyAlignment="1">
      <alignment horizontal="right" vertical="center"/>
    </xf>
    <xf numFmtId="164" fontId="36" fillId="3" borderId="0" xfId="1" applyFont="1" applyFill="1" applyAlignment="1">
      <alignment horizontal="right" vertical="center"/>
    </xf>
    <xf numFmtId="164" fontId="37" fillId="0" borderId="0" xfId="1" applyFont="1" applyAlignment="1">
      <alignment horizontal="right" vertical="center"/>
    </xf>
    <xf numFmtId="164" fontId="33" fillId="7" borderId="5" xfId="1" applyFont="1" applyFill="1" applyBorder="1" applyAlignment="1">
      <alignment horizontal="right" vertical="center"/>
    </xf>
    <xf numFmtId="164" fontId="38" fillId="3" borderId="0" xfId="1" applyFont="1" applyFill="1" applyAlignment="1">
      <alignment horizontal="right" vertical="center"/>
    </xf>
    <xf numFmtId="164" fontId="31" fillId="7" borderId="4" xfId="1" applyFont="1" applyFill="1" applyBorder="1" applyAlignment="1">
      <alignment horizontal="right" vertical="center" wrapText="1"/>
    </xf>
    <xf numFmtId="164" fontId="14" fillId="0" borderId="5" xfId="1" applyFont="1" applyFill="1" applyBorder="1" applyAlignment="1">
      <alignment horizontal="right" vertical="center" wrapText="1"/>
    </xf>
    <xf numFmtId="164" fontId="31" fillId="7" borderId="5" xfId="1" applyFont="1" applyFill="1" applyBorder="1" applyAlignment="1">
      <alignment horizontal="right" vertical="center" wrapText="1"/>
    </xf>
    <xf numFmtId="164" fontId="39" fillId="0" borderId="4" xfId="1" applyFont="1" applyFill="1" applyBorder="1" applyAlignment="1">
      <alignment horizontal="right" vertical="center" wrapText="1"/>
    </xf>
    <xf numFmtId="164" fontId="40" fillId="3" borderId="0" xfId="1" applyFont="1" applyFill="1" applyAlignment="1">
      <alignment horizontal="right" vertical="center"/>
    </xf>
    <xf numFmtId="164" fontId="41" fillId="0" borderId="0" xfId="1" applyFont="1" applyAlignment="1">
      <alignment vertical="center"/>
    </xf>
    <xf numFmtId="164" fontId="31" fillId="6" borderId="4" xfId="1" applyFont="1" applyFill="1" applyBorder="1" applyAlignment="1">
      <alignment horizontal="right" vertical="center" wrapText="1"/>
    </xf>
    <xf numFmtId="164" fontId="25" fillId="0" borderId="0" xfId="1" applyFont="1" applyAlignment="1">
      <alignment vertical="center"/>
    </xf>
    <xf numFmtId="164" fontId="43" fillId="0" borderId="0" xfId="1" applyFont="1" applyFill="1" applyBorder="1" applyAlignment="1">
      <alignment horizontal="center" vertical="center" wrapText="1"/>
    </xf>
    <xf numFmtId="164" fontId="43" fillId="0" borderId="0" xfId="1" applyFont="1" applyFill="1" applyBorder="1" applyAlignment="1">
      <alignment horizontal="left" vertical="center" wrapText="1"/>
    </xf>
    <xf numFmtId="164" fontId="43" fillId="0" borderId="0" xfId="1" applyFont="1" applyFill="1" applyBorder="1" applyAlignment="1">
      <alignment horizontal="right" vertical="center" wrapText="1"/>
    </xf>
    <xf numFmtId="164" fontId="44" fillId="0" borderId="0" xfId="1" applyFont="1" applyAlignment="1">
      <alignment horizontal="right" vertical="center"/>
    </xf>
    <xf numFmtId="164" fontId="45" fillId="2" borderId="0" xfId="1" applyFont="1" applyFill="1" applyAlignment="1">
      <alignment horizontal="right" vertical="center"/>
    </xf>
    <xf numFmtId="164" fontId="46" fillId="0" borderId="0" xfId="1" applyFont="1" applyAlignment="1">
      <alignment horizontal="right" vertical="center"/>
    </xf>
    <xf numFmtId="164" fontId="1" fillId="0" borderId="0" xfId="1" applyFont="1" applyAlignment="1">
      <alignment horizontal="right" vertical="center" wrapText="1"/>
    </xf>
    <xf numFmtId="164" fontId="47" fillId="0" borderId="0" xfId="1" applyFont="1" applyAlignment="1">
      <alignment horizontal="right" vertical="center"/>
    </xf>
    <xf numFmtId="164" fontId="48" fillId="0" borderId="0" xfId="1" applyFont="1" applyAlignment="1">
      <alignment horizontal="right" vertical="center"/>
    </xf>
    <xf numFmtId="164" fontId="49" fillId="0" borderId="0" xfId="1" applyFont="1" applyAlignment="1">
      <alignment horizontal="right" vertical="center"/>
    </xf>
    <xf numFmtId="164" fontId="50" fillId="0" borderId="0" xfId="1" applyFont="1" applyAlignment="1">
      <alignment vertical="center"/>
    </xf>
    <xf numFmtId="164" fontId="46" fillId="0" borderId="0" xfId="1" applyFont="1" applyAlignment="1">
      <alignment vertical="center"/>
    </xf>
    <xf numFmtId="164" fontId="47" fillId="0" borderId="0" xfId="1" applyFont="1" applyAlignment="1">
      <alignment vertical="center"/>
    </xf>
    <xf numFmtId="164" fontId="51" fillId="0" borderId="0" xfId="1" applyFont="1" applyAlignment="1">
      <alignment vertical="center"/>
    </xf>
    <xf numFmtId="164" fontId="50" fillId="0" borderId="0" xfId="1" applyFont="1" applyBorder="1" applyAlignment="1">
      <alignment vertical="center"/>
    </xf>
    <xf numFmtId="164" fontId="48" fillId="0" borderId="0" xfId="1" applyFont="1" applyAlignment="1">
      <alignment vertical="center"/>
    </xf>
    <xf numFmtId="164" fontId="49" fillId="0" borderId="0" xfId="1" applyFont="1" applyAlignment="1">
      <alignment vertical="center"/>
    </xf>
    <xf numFmtId="164" fontId="46" fillId="0" borderId="0" xfId="1" applyFont="1" applyAlignment="1">
      <alignment horizontal="left" vertical="center"/>
    </xf>
    <xf numFmtId="164" fontId="50" fillId="0" borderId="0" xfId="1" applyFont="1" applyAlignment="1">
      <alignment horizontal="left" vertical="center"/>
    </xf>
    <xf numFmtId="164" fontId="48" fillId="0" borderId="0" xfId="1" applyFont="1" applyAlignment="1">
      <alignment horizontal="left" vertical="center"/>
    </xf>
    <xf numFmtId="164" fontId="49" fillId="0" borderId="0" xfId="1" applyFont="1" applyAlignment="1">
      <alignment horizontal="left" vertical="center"/>
    </xf>
    <xf numFmtId="164" fontId="51" fillId="0" borderId="0" xfId="1" applyFont="1" applyAlignment="1">
      <alignment horizontal="left" vertical="center"/>
    </xf>
    <xf numFmtId="164" fontId="51" fillId="2" borderId="0" xfId="1" applyFont="1" applyFill="1" applyAlignment="1">
      <alignment horizontal="left" vertical="center"/>
    </xf>
    <xf numFmtId="164" fontId="1" fillId="0" borderId="0" xfId="1" applyFont="1" applyAlignment="1">
      <alignment vertical="center" wrapText="1"/>
    </xf>
    <xf numFmtId="164" fontId="0" fillId="0" borderId="0" xfId="1" applyFont="1" applyAlignment="1">
      <alignment vertical="center" wrapText="1"/>
    </xf>
    <xf numFmtId="164" fontId="24" fillId="0" borderId="0" xfId="1" applyFont="1" applyAlignment="1">
      <alignment vertical="center" wrapText="1"/>
    </xf>
    <xf numFmtId="164" fontId="1" fillId="0" borderId="0" xfId="1" applyFont="1" applyAlignment="1">
      <alignment horizontal="left" vertical="center" wrapText="1"/>
    </xf>
    <xf numFmtId="164" fontId="53" fillId="0" borderId="0" xfId="1" applyFont="1" applyAlignment="1">
      <alignment vertical="center"/>
    </xf>
    <xf numFmtId="164" fontId="53" fillId="0" borderId="0" xfId="1" applyFont="1" applyAlignment="1">
      <alignment vertical="center" wrapText="1"/>
    </xf>
    <xf numFmtId="164" fontId="54" fillId="0" borderId="0" xfId="1" applyFont="1" applyAlignment="1">
      <alignment vertical="center"/>
    </xf>
    <xf numFmtId="164" fontId="1" fillId="0" borderId="0" xfId="1" applyFont="1" applyAlignment="1">
      <alignment horizontal="center" vertical="center" wrapText="1"/>
    </xf>
    <xf numFmtId="164" fontId="25" fillId="0" borderId="0" xfId="1" applyFont="1" applyAlignment="1">
      <alignment horizontal="left" vertical="center" wrapText="1"/>
    </xf>
    <xf numFmtId="164" fontId="24" fillId="0" borderId="0" xfId="1" applyFont="1" applyAlignment="1">
      <alignment horizontal="center" vertical="center"/>
    </xf>
    <xf numFmtId="10" fontId="20" fillId="0" borderId="0" xfId="1" applyNumberFormat="1" applyFont="1" applyAlignment="1">
      <alignment horizontal="right" vertical="center"/>
    </xf>
    <xf numFmtId="10" fontId="6" fillId="3" borderId="0" xfId="1" applyNumberFormat="1" applyFont="1" applyFill="1" applyAlignment="1">
      <alignment horizontal="right" vertical="center"/>
    </xf>
    <xf numFmtId="10" fontId="6" fillId="0" borderId="0" xfId="1" applyNumberFormat="1" applyFont="1" applyFill="1" applyAlignment="1">
      <alignment horizontal="right" vertical="center"/>
    </xf>
    <xf numFmtId="10" fontId="4" fillId="0" borderId="0" xfId="1" applyNumberFormat="1" applyFont="1" applyAlignment="1">
      <alignment horizontal="right" vertical="center"/>
    </xf>
    <xf numFmtId="10" fontId="9" fillId="7" borderId="4" xfId="1" applyNumberFormat="1" applyFont="1" applyFill="1" applyBorder="1" applyAlignment="1">
      <alignment horizontal="right" vertical="center" wrapText="1"/>
    </xf>
    <xf numFmtId="10" fontId="10" fillId="0" borderId="4" xfId="1" applyNumberFormat="1" applyFont="1" applyFill="1" applyBorder="1" applyAlignment="1">
      <alignment horizontal="right" vertical="center" wrapText="1"/>
    </xf>
    <xf numFmtId="10" fontId="9" fillId="7" borderId="5" xfId="1" applyNumberFormat="1" applyFont="1" applyFill="1" applyBorder="1" applyAlignment="1">
      <alignment horizontal="right" vertical="center" wrapText="1"/>
    </xf>
    <xf numFmtId="10" fontId="17" fillId="0" borderId="4" xfId="1" applyNumberFormat="1" applyFont="1" applyFill="1" applyBorder="1" applyAlignment="1">
      <alignment horizontal="right" vertical="center" wrapText="1"/>
    </xf>
    <xf numFmtId="10" fontId="11" fillId="4" borderId="4" xfId="1" applyNumberFormat="1" applyFont="1" applyFill="1" applyBorder="1" applyAlignment="1">
      <alignment horizontal="right" vertical="center" wrapText="1"/>
    </xf>
    <xf numFmtId="10" fontId="24" fillId="0" borderId="0" xfId="1" applyNumberFormat="1" applyFont="1" applyAlignment="1">
      <alignment horizontal="right" vertical="center"/>
    </xf>
    <xf numFmtId="164" fontId="1" fillId="0" borderId="0" xfId="1" applyFont="1" applyFill="1" applyAlignment="1">
      <alignment horizontal="right" vertical="center"/>
    </xf>
    <xf numFmtId="10" fontId="9" fillId="0" borderId="4" xfId="1" applyNumberFormat="1" applyFont="1" applyFill="1" applyBorder="1" applyAlignment="1">
      <alignment horizontal="right" vertical="center" wrapText="1"/>
    </xf>
    <xf numFmtId="10" fontId="11" fillId="0" borderId="4" xfId="1" applyNumberFormat="1" applyFont="1" applyFill="1" applyBorder="1" applyAlignment="1">
      <alignment horizontal="right" vertical="center" wrapText="1"/>
    </xf>
    <xf numFmtId="10" fontId="9" fillId="4" borderId="4" xfId="1" applyNumberFormat="1" applyFont="1" applyFill="1" applyBorder="1" applyAlignment="1">
      <alignment horizontal="right" vertical="center" wrapText="1"/>
    </xf>
    <xf numFmtId="10" fontId="9" fillId="5" borderId="4" xfId="1" applyNumberFormat="1" applyFont="1" applyFill="1" applyBorder="1" applyAlignment="1">
      <alignment horizontal="right" vertical="center" wrapText="1"/>
    </xf>
    <xf numFmtId="10" fontId="9" fillId="6" borderId="4" xfId="1" applyNumberFormat="1" applyFont="1" applyFill="1" applyBorder="1" applyAlignment="1">
      <alignment horizontal="right" vertical="center" wrapText="1"/>
    </xf>
    <xf numFmtId="165" fontId="9" fillId="4" borderId="4" xfId="1" applyNumberFormat="1" applyFont="1" applyFill="1" applyBorder="1" applyAlignment="1">
      <alignment horizontal="right" vertical="center" wrapText="1"/>
    </xf>
    <xf numFmtId="165" fontId="10" fillId="0" borderId="4" xfId="1" applyNumberFormat="1" applyFont="1" applyFill="1" applyBorder="1" applyAlignment="1">
      <alignment horizontal="right" vertical="center" wrapText="1"/>
    </xf>
    <xf numFmtId="165" fontId="9" fillId="6" borderId="4" xfId="1" applyNumberFormat="1" applyFont="1" applyFill="1" applyBorder="1" applyAlignment="1">
      <alignment horizontal="right" vertical="center" wrapText="1"/>
    </xf>
    <xf numFmtId="165" fontId="11" fillId="4" borderId="4" xfId="1" applyNumberFormat="1" applyFont="1" applyFill="1" applyBorder="1" applyAlignment="1">
      <alignment horizontal="right" vertical="center" wrapText="1"/>
    </xf>
    <xf numFmtId="165" fontId="11" fillId="6" borderId="4" xfId="1" applyNumberFormat="1" applyFont="1" applyFill="1" applyBorder="1" applyAlignment="1">
      <alignment horizontal="right" vertical="center" wrapText="1"/>
    </xf>
    <xf numFmtId="165" fontId="35" fillId="6" borderId="5" xfId="1" applyNumberFormat="1" applyFont="1" applyFill="1" applyBorder="1" applyAlignment="1">
      <alignment horizontal="right" vertical="center"/>
    </xf>
    <xf numFmtId="165" fontId="9" fillId="7" borderId="4" xfId="1" applyNumberFormat="1" applyFont="1" applyFill="1" applyBorder="1" applyAlignment="1">
      <alignment horizontal="right" vertical="center" wrapText="1"/>
    </xf>
    <xf numFmtId="165" fontId="10" fillId="0" borderId="5" xfId="1" applyNumberFormat="1" applyFont="1" applyFill="1" applyBorder="1" applyAlignment="1">
      <alignment horizontal="right" vertical="center" wrapText="1"/>
    </xf>
    <xf numFmtId="165" fontId="9" fillId="7" borderId="5" xfId="1" applyNumberFormat="1" applyFont="1" applyFill="1" applyBorder="1" applyAlignment="1">
      <alignment horizontal="right" vertical="center" wrapText="1"/>
    </xf>
    <xf numFmtId="165" fontId="9" fillId="5" borderId="4" xfId="1" applyNumberFormat="1" applyFont="1" applyFill="1" applyBorder="1" applyAlignment="1">
      <alignment horizontal="right" vertical="center" wrapText="1"/>
    </xf>
    <xf numFmtId="165" fontId="35" fillId="7" borderId="5" xfId="1" applyNumberFormat="1" applyFont="1" applyFill="1" applyBorder="1" applyAlignment="1">
      <alignment horizontal="right" vertical="center"/>
    </xf>
    <xf numFmtId="165" fontId="15" fillId="7" borderId="5" xfId="1" applyNumberFormat="1" applyFont="1" applyFill="1" applyBorder="1" applyAlignment="1">
      <alignment horizontal="right" vertical="center"/>
    </xf>
    <xf numFmtId="165" fontId="15" fillId="6" borderId="5" xfId="1" applyNumberFormat="1" applyFont="1" applyFill="1" applyBorder="1" applyAlignment="1">
      <alignment horizontal="right" vertical="center"/>
    </xf>
    <xf numFmtId="165" fontId="9" fillId="0" borderId="4" xfId="1" applyNumberFormat="1" applyFont="1" applyFill="1" applyBorder="1" applyAlignment="1">
      <alignment horizontal="right" vertical="center" wrapText="1"/>
    </xf>
    <xf numFmtId="164" fontId="11" fillId="7" borderId="3" xfId="1" applyFont="1" applyFill="1" applyBorder="1" applyAlignment="1">
      <alignment horizontal="center" vertical="center" wrapText="1"/>
    </xf>
    <xf numFmtId="164" fontId="11" fillId="7" borderId="4" xfId="1" applyFont="1" applyFill="1" applyBorder="1" applyAlignment="1">
      <alignment horizontal="left" vertical="center" wrapText="1"/>
    </xf>
    <xf numFmtId="165" fontId="11" fillId="7" borderId="4" xfId="1" applyNumberFormat="1" applyFont="1" applyFill="1" applyBorder="1" applyAlignment="1">
      <alignment horizontal="right" vertical="center" wrapText="1"/>
    </xf>
    <xf numFmtId="164" fontId="9" fillId="7" borderId="5" xfId="1" applyFont="1" applyFill="1" applyBorder="1" applyAlignment="1">
      <alignment horizontal="center" vertical="center"/>
    </xf>
    <xf numFmtId="164" fontId="9" fillId="7" borderId="5" xfId="1" applyFont="1" applyFill="1" applyBorder="1" applyAlignment="1">
      <alignment horizontal="left" vertical="center"/>
    </xf>
    <xf numFmtId="164" fontId="53" fillId="0" borderId="0" xfId="1" applyFont="1" applyAlignment="1">
      <alignment horizontal="center" vertical="center" wrapText="1"/>
    </xf>
    <xf numFmtId="164" fontId="6" fillId="0" borderId="0" xfId="1" applyFont="1" applyFill="1" applyAlignment="1">
      <alignment horizontal="left" vertical="center"/>
    </xf>
    <xf numFmtId="164" fontId="8" fillId="0" borderId="1" xfId="1" applyFont="1" applyBorder="1" applyAlignment="1">
      <alignment horizontal="center" vertical="center" wrapText="1"/>
    </xf>
    <xf numFmtId="164" fontId="8" fillId="0" borderId="2" xfId="1" applyFont="1" applyBorder="1" applyAlignment="1">
      <alignment horizontal="center" vertical="center" wrapText="1"/>
    </xf>
    <xf numFmtId="164" fontId="8" fillId="0" borderId="3" xfId="1" applyFont="1" applyBorder="1" applyAlignment="1">
      <alignment horizontal="center" vertical="center" wrapText="1"/>
    </xf>
    <xf numFmtId="164" fontId="8" fillId="0" borderId="1" xfId="1" applyFont="1" applyBorder="1" applyAlignment="1">
      <alignment horizontal="left" vertical="center" wrapText="1"/>
    </xf>
    <xf numFmtId="164" fontId="8" fillId="0" borderId="2" xfId="1" applyFont="1" applyBorder="1" applyAlignment="1">
      <alignment horizontal="left" vertical="center" wrapText="1"/>
    </xf>
    <xf numFmtId="164" fontId="8" fillId="0" borderId="3" xfId="1" applyFont="1" applyBorder="1" applyAlignment="1">
      <alignment horizontal="left" vertical="center" wrapText="1"/>
    </xf>
    <xf numFmtId="164" fontId="8" fillId="0" borderId="1" xfId="1" applyFont="1" applyBorder="1" applyAlignment="1">
      <alignment horizontal="right" vertical="center" wrapText="1"/>
    </xf>
    <xf numFmtId="164" fontId="8" fillId="0" borderId="2" xfId="1" applyFont="1" applyBorder="1" applyAlignment="1">
      <alignment horizontal="right" vertical="center" wrapText="1"/>
    </xf>
    <xf numFmtId="164" fontId="8" fillId="0" borderId="3" xfId="1" applyFont="1" applyBorder="1" applyAlignment="1">
      <alignment horizontal="right" vertical="center" wrapText="1"/>
    </xf>
    <xf numFmtId="10" fontId="8" fillId="0" borderId="1" xfId="1" applyNumberFormat="1" applyFont="1" applyBorder="1" applyAlignment="1">
      <alignment horizontal="right" vertical="center" wrapText="1"/>
    </xf>
    <xf numFmtId="10" fontId="8" fillId="0" borderId="2" xfId="1" applyNumberFormat="1" applyFont="1" applyBorder="1" applyAlignment="1">
      <alignment horizontal="right" vertical="center" wrapText="1"/>
    </xf>
    <xf numFmtId="10" fontId="8" fillId="0" borderId="3" xfId="1" applyNumberFormat="1" applyFont="1" applyBorder="1" applyAlignment="1">
      <alignment horizontal="right" vertical="center" wrapText="1"/>
    </xf>
    <xf numFmtId="164" fontId="26" fillId="0" borderId="1" xfId="1" applyFont="1" applyBorder="1" applyAlignment="1">
      <alignment horizontal="right" vertical="center" wrapText="1"/>
    </xf>
    <xf numFmtId="164" fontId="26" fillId="0" borderId="2" xfId="1" applyFont="1" applyBorder="1" applyAlignment="1">
      <alignment horizontal="right" vertical="center" wrapText="1"/>
    </xf>
    <xf numFmtId="164" fontId="26" fillId="0" borderId="3" xfId="1" applyFont="1" applyBorder="1" applyAlignment="1">
      <alignment horizontal="right" vertical="center" wrapText="1"/>
    </xf>
    <xf numFmtId="164" fontId="9" fillId="0" borderId="1" xfId="1" applyFont="1" applyBorder="1" applyAlignment="1">
      <alignment horizontal="center" vertical="center" wrapText="1"/>
    </xf>
    <xf numFmtId="164" fontId="9" fillId="0" borderId="2" xfId="1" applyFont="1" applyBorder="1" applyAlignment="1">
      <alignment horizontal="center" vertical="center" wrapText="1"/>
    </xf>
    <xf numFmtId="164" fontId="9" fillId="0" borderId="3" xfId="1" applyFont="1" applyBorder="1" applyAlignment="1">
      <alignment horizontal="center" vertical="center" wrapText="1"/>
    </xf>
    <xf numFmtId="164" fontId="9" fillId="0" borderId="1" xfId="1" applyFont="1" applyBorder="1" applyAlignment="1">
      <alignment horizontal="left" vertical="center" wrapText="1"/>
    </xf>
    <xf numFmtId="164" fontId="9" fillId="0" borderId="2" xfId="1" applyFont="1" applyBorder="1" applyAlignment="1">
      <alignment horizontal="left" vertical="center" wrapText="1"/>
    </xf>
    <xf numFmtId="164" fontId="9" fillId="0" borderId="3" xfId="1" applyFont="1" applyBorder="1" applyAlignment="1">
      <alignment horizontal="left" vertical="center" wrapText="1"/>
    </xf>
    <xf numFmtId="164" fontId="1" fillId="0" borderId="0" xfId="1" applyFont="1" applyAlignment="1">
      <alignment horizontal="center" vertical="center" wrapText="1"/>
    </xf>
    <xf numFmtId="164" fontId="8" fillId="2" borderId="1" xfId="1" applyFont="1" applyFill="1" applyBorder="1" applyAlignment="1">
      <alignment horizontal="center" vertical="center" wrapText="1"/>
    </xf>
    <xf numFmtId="164" fontId="8" fillId="2" borderId="2" xfId="1" applyFont="1" applyFill="1" applyBorder="1" applyAlignment="1">
      <alignment horizontal="center" vertical="center" wrapText="1"/>
    </xf>
    <xf numFmtId="164" fontId="8" fillId="2" borderId="3" xfId="1" applyFont="1" applyFill="1" applyBorder="1" applyAlignment="1">
      <alignment horizontal="center" vertical="center" wrapText="1"/>
    </xf>
    <xf numFmtId="164" fontId="8" fillId="2" borderId="1" xfId="1" applyFont="1" applyFill="1" applyBorder="1" applyAlignment="1">
      <alignment horizontal="left" vertical="center" wrapText="1"/>
    </xf>
    <xf numFmtId="164" fontId="8" fillId="2" borderId="2" xfId="1" applyFont="1" applyFill="1" applyBorder="1" applyAlignment="1">
      <alignment horizontal="left" vertical="center" wrapText="1"/>
    </xf>
    <xf numFmtId="164" fontId="8" fillId="2" borderId="3" xfId="1" applyFont="1" applyFill="1" applyBorder="1" applyAlignment="1">
      <alignment horizontal="left" vertical="center" wrapText="1"/>
    </xf>
    <xf numFmtId="164" fontId="8" fillId="2" borderId="5" xfId="1" applyFont="1" applyFill="1" applyBorder="1" applyAlignment="1">
      <alignment horizontal="center" vertical="center" wrapText="1"/>
    </xf>
    <xf numFmtId="164" fontId="9" fillId="2" borderId="5" xfId="1" applyFont="1" applyFill="1" applyBorder="1" applyAlignment="1">
      <alignment horizontal="left" vertical="center" wrapText="1"/>
    </xf>
    <xf numFmtId="164" fontId="42" fillId="0" borderId="1" xfId="1" applyFont="1" applyBorder="1" applyAlignment="1">
      <alignment horizontal="right" vertical="center" wrapText="1"/>
    </xf>
    <xf numFmtId="164" fontId="42" fillId="0" borderId="2" xfId="1" applyFont="1" applyBorder="1" applyAlignment="1">
      <alignment horizontal="right" vertical="center" wrapText="1"/>
    </xf>
    <xf numFmtId="164" fontId="42" fillId="0" borderId="3" xfId="1" applyFont="1" applyBorder="1" applyAlignment="1">
      <alignment horizontal="right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6"/>
  <sheetViews>
    <sheetView tabSelected="1" workbookViewId="0">
      <selection activeCell="H130" sqref="H130"/>
    </sheetView>
  </sheetViews>
  <sheetFormatPr defaultRowHeight="15" x14ac:dyDescent="0.25"/>
  <cols>
    <col min="1" max="1" width="7.140625" style="38" customWidth="1"/>
    <col min="2" max="2" width="31.140625" style="45" customWidth="1"/>
    <col min="3" max="3" width="17.5703125" style="27" customWidth="1"/>
    <col min="4" max="4" width="19.7109375" style="27" customWidth="1"/>
    <col min="5" max="5" width="19.42578125" style="27" customWidth="1"/>
    <col min="6" max="6" width="17.5703125" style="96" hidden="1" customWidth="1"/>
    <col min="7" max="7" width="17.5703125" style="6" bestFit="1" customWidth="1"/>
    <col min="8" max="8" width="16.85546875" style="6" bestFit="1" customWidth="1"/>
    <col min="9" max="9" width="9.140625" style="6"/>
    <col min="10" max="10" width="16.85546875" style="6" bestFit="1" customWidth="1"/>
    <col min="11" max="16384" width="9.140625" style="6"/>
  </cols>
  <sheetData>
    <row r="1" spans="1:8" s="47" customFormat="1" x14ac:dyDescent="0.25">
      <c r="A1" s="10"/>
      <c r="B1" s="13"/>
      <c r="C1" s="23"/>
      <c r="D1" s="23"/>
      <c r="E1" s="23"/>
      <c r="F1" s="97"/>
    </row>
    <row r="2" spans="1:8" s="47" customFormat="1" ht="15.75" x14ac:dyDescent="0.25">
      <c r="A2" s="11"/>
      <c r="B2" s="14" t="s">
        <v>0</v>
      </c>
      <c r="C2" s="24"/>
      <c r="D2" s="24"/>
      <c r="E2" s="24"/>
      <c r="F2" s="108"/>
    </row>
    <row r="3" spans="1:8" s="47" customFormat="1" ht="15.75" x14ac:dyDescent="0.25">
      <c r="A3" s="1" t="s">
        <v>1</v>
      </c>
      <c r="B3" s="81" t="s">
        <v>166</v>
      </c>
      <c r="C3" s="25"/>
      <c r="D3" s="25"/>
      <c r="E3" s="25"/>
      <c r="F3" s="88"/>
    </row>
    <row r="4" spans="1:8" s="47" customFormat="1" ht="15.75" x14ac:dyDescent="0.25">
      <c r="A4" s="1"/>
      <c r="B4" s="181" t="s">
        <v>167</v>
      </c>
      <c r="C4" s="181"/>
      <c r="D4" s="181"/>
      <c r="E4" s="181"/>
      <c r="F4" s="109"/>
    </row>
    <row r="5" spans="1:8" s="47" customFormat="1" ht="15.75" x14ac:dyDescent="0.25">
      <c r="A5" s="1"/>
      <c r="B5" s="13"/>
      <c r="C5" s="23"/>
      <c r="D5" s="23"/>
      <c r="E5" s="23"/>
      <c r="F5" s="97"/>
    </row>
    <row r="6" spans="1:8" s="47" customFormat="1" ht="15" customHeight="1" x14ac:dyDescent="0.25">
      <c r="A6" s="182" t="s">
        <v>1</v>
      </c>
      <c r="B6" s="185" t="s">
        <v>2</v>
      </c>
      <c r="C6" s="188" t="s">
        <v>168</v>
      </c>
      <c r="D6" s="188" t="s">
        <v>169</v>
      </c>
      <c r="E6" s="191" t="s">
        <v>165</v>
      </c>
      <c r="F6" s="194" t="s">
        <v>155</v>
      </c>
    </row>
    <row r="7" spans="1:8" s="47" customFormat="1" ht="15" customHeight="1" x14ac:dyDescent="0.25">
      <c r="A7" s="183"/>
      <c r="B7" s="186"/>
      <c r="C7" s="189"/>
      <c r="D7" s="189"/>
      <c r="E7" s="192"/>
      <c r="F7" s="195"/>
    </row>
    <row r="8" spans="1:8" s="47" customFormat="1" ht="41.25" customHeight="1" x14ac:dyDescent="0.25">
      <c r="A8" s="184"/>
      <c r="B8" s="187"/>
      <c r="C8" s="190"/>
      <c r="D8" s="190"/>
      <c r="E8" s="193"/>
      <c r="F8" s="196"/>
      <c r="G8" s="58"/>
    </row>
    <row r="9" spans="1:8" s="47" customFormat="1" ht="30" customHeight="1" x14ac:dyDescent="0.25">
      <c r="A9" s="2" t="s">
        <v>3</v>
      </c>
      <c r="B9" s="15" t="s">
        <v>4</v>
      </c>
      <c r="C9" s="161">
        <f>C10+C11+C12+C13+C14+C15+C16+C17+C18+C19+C20+C21+C22+C23+C24+C25</f>
        <v>3240450</v>
      </c>
      <c r="D9" s="161">
        <f>D10+D11+D12+D13+D14+D15+D16+D17+D18+D19+D20+D21+D22+D23+D24+D25</f>
        <v>3325275.5299999993</v>
      </c>
      <c r="E9" s="158">
        <f>D9/C9</f>
        <v>1.0261770834297703</v>
      </c>
      <c r="F9" s="91">
        <f>F10+F11+F12+F13+F14+F15+F16+F17+F18+F19+F20+F21+F22+F23+F24+F25</f>
        <v>14161230</v>
      </c>
    </row>
    <row r="10" spans="1:8" ht="30" customHeight="1" x14ac:dyDescent="0.25">
      <c r="A10" s="35"/>
      <c r="B10" s="16" t="s">
        <v>6</v>
      </c>
      <c r="C10" s="162">
        <f>'01 -OPĆI'!C10+'02- KOMUNALNI'!C10+'03-SMEĆE'!C10+'04-H.G.I.'!C10+'05-IGRALIŠTA'!C10</f>
        <v>28274</v>
      </c>
      <c r="D10" s="162">
        <f>'01 -OPĆI'!D10+'02- KOMUNALNI'!D10+'03-SMEĆE'!D10+'04-PROMIDŽBA'!C10+'04-H.G.I.'!D10+'05-IGRALIŠTA'!D10+'08-PREFAKTURIRATI ALBANEŽ'!C10</f>
        <v>32022.18</v>
      </c>
      <c r="E10" s="156">
        <f t="shared" ref="E10:E25" si="0">D10/C10</f>
        <v>1.1325663153427177</v>
      </c>
      <c r="F10" s="82">
        <f>'01 -OPĆI'!F10+'02- KOMUNALNI'!F10+'03-SMEĆE'!F10+'04-PROMIDŽBA'!E10+'04-H.G.I.'!F10+'05-IGRALIŠTA'!F10+'08-PREFAKTURIRATI ALBANEŽ'!E10</f>
        <v>520500</v>
      </c>
    </row>
    <row r="11" spans="1:8" ht="30" customHeight="1" x14ac:dyDescent="0.25">
      <c r="A11" s="37"/>
      <c r="B11" s="8" t="s">
        <v>8</v>
      </c>
      <c r="C11" s="162">
        <f>'01 -OPĆI'!C11+'02- KOMUNALNI'!C11+'03-SMEĆE'!C11+'04-H.G.I.'!C11+'05-IGRALIŠTA'!C11</f>
        <v>1037242</v>
      </c>
      <c r="D11" s="162">
        <f>'01 -OPĆI'!D11+'02- KOMUNALNI'!D11+'03-SMEĆE'!D11+'04-PROMIDŽBA'!C11+'04-H.G.I.'!D11+'05-IGRALIŠTA'!D11+'08-PREFAKTURIRATI ALBANEŽ'!C11</f>
        <v>1033820.7799999999</v>
      </c>
      <c r="E11" s="156">
        <f t="shared" si="0"/>
        <v>0.99670161833014848</v>
      </c>
      <c r="F11" s="82">
        <f>'01 -OPĆI'!F11+'02- KOMUNALNI'!F11+'03-SMEĆE'!F11+'04-PROMIDŽBA'!E11+'04-H.G.I.'!F11+'05-IGRALIŠTA'!F11+'08-PREFAKTURIRATI ALBANEŽ'!E11</f>
        <v>4190550</v>
      </c>
      <c r="H11" s="122"/>
    </row>
    <row r="12" spans="1:8" ht="30" customHeight="1" x14ac:dyDescent="0.25">
      <c r="A12" s="37"/>
      <c r="B12" s="8" t="s">
        <v>10</v>
      </c>
      <c r="C12" s="162">
        <f>'01 -OPĆI'!C12+'02- KOMUNALNI'!C12+'03-SMEĆE'!C12+'04-H.G.I.'!C12+'05-IGRALIŠTA'!C12</f>
        <v>4061</v>
      </c>
      <c r="D12" s="162">
        <f>'01 -OPĆI'!D12+'02- KOMUNALNI'!D12+'03-SMEĆE'!D12+'04-PROMIDŽBA'!C12+'04-H.G.I.'!D12+'05-IGRALIŠTA'!D12+'08-PREFAKTURIRATI ALBANEŽ'!C12</f>
        <v>4061.4</v>
      </c>
      <c r="E12" s="156">
        <f t="shared" si="0"/>
        <v>1.0000984979069194</v>
      </c>
      <c r="F12" s="82">
        <f>'01 -OPĆI'!F12+'02- KOMUNALNI'!F12+'03-SMEĆE'!F12+'04-PROMIDŽBA'!E12+'04-H.G.I.'!F12+'05-IGRALIŠTA'!F12+'08-PREFAKTURIRATI ALBANEŽ'!E12</f>
        <v>21000</v>
      </c>
    </row>
    <row r="13" spans="1:8" ht="30" customHeight="1" x14ac:dyDescent="0.25">
      <c r="A13" s="35"/>
      <c r="B13" s="8" t="s">
        <v>12</v>
      </c>
      <c r="C13" s="162">
        <f>'01 -OPĆI'!C13+'02- KOMUNALNI'!C13+'03-SMEĆE'!C13+'04-H.G.I.'!C13+'05-IGRALIŠTA'!C13</f>
        <v>1972282</v>
      </c>
      <c r="D13" s="162">
        <f>'01 -OPĆI'!D13+'02- KOMUNALNI'!D13+'03-SMEĆE'!D13+'04-PROMIDŽBA'!C13+'04-H.G.I.'!D13+'05-IGRALIŠTA'!D13+'08-PREFAKTURIRATI ALBANEŽ'!C13</f>
        <v>2013224.23</v>
      </c>
      <c r="E13" s="156">
        <f t="shared" si="0"/>
        <v>1.0207588113667316</v>
      </c>
      <c r="F13" s="82">
        <f>'01 -OPĆI'!F13+'02- KOMUNALNI'!F13+'03-SMEĆE'!F13+'04-PROMIDŽBA'!E13+'04-H.G.I.'!F13+'05-IGRALIŠTA'!F13+'08-PREFAKTURIRATI ALBANEŽ'!E13</f>
        <v>6400000</v>
      </c>
    </row>
    <row r="14" spans="1:8" ht="30" hidden="1" customHeight="1" x14ac:dyDescent="0.25">
      <c r="A14" s="37"/>
      <c r="B14" s="8" t="s">
        <v>14</v>
      </c>
      <c r="C14" s="162">
        <f>'01 -OPĆI'!C14+'02- KOMUNALNI'!C14+'03-SMEĆE'!C14+'04-H.G.I.'!C14+'05-IGRALIŠTA'!C14</f>
        <v>0</v>
      </c>
      <c r="D14" s="162">
        <f>'01 -OPĆI'!D14+'02- KOMUNALNI'!D14+'03-SMEĆE'!D14+'04-PROMIDŽBA'!C14+'04-H.G.I.'!D14+'05-IGRALIŠTA'!D14+'08-PREFAKTURIRATI ALBANEŽ'!C14</f>
        <v>0</v>
      </c>
      <c r="E14" s="156" t="e">
        <f t="shared" si="0"/>
        <v>#DIV/0!</v>
      </c>
      <c r="F14" s="82">
        <f>'01 -OPĆI'!F14+'02- KOMUNALNI'!F14+'03-SMEĆE'!F14+'04-PROMIDŽBA'!E14+'04-H.G.I.'!F14+'05-IGRALIŠTA'!F14+'08-PREFAKTURIRATI ALBANEŽ'!E14</f>
        <v>1719200</v>
      </c>
    </row>
    <row r="15" spans="1:8" ht="30" customHeight="1" x14ac:dyDescent="0.25">
      <c r="A15" s="37"/>
      <c r="B15" s="8" t="s">
        <v>16</v>
      </c>
      <c r="C15" s="162">
        <f>'01 -OPĆI'!C15+'02- KOMUNALNI'!C15+'03-SMEĆE'!C15+'04-H.G.I.'!C15+'05-IGRALIŠTA'!C15</f>
        <v>32877</v>
      </c>
      <c r="D15" s="162">
        <f>'01 -OPĆI'!D15+'02- KOMUNALNI'!D15+'03-SMEĆE'!D15+'04-PROMIDŽBA'!C15+'04-H.G.I.'!D15+'05-IGRALIŠTA'!D15+'08-PREFAKTURIRATI ALBANEŽ'!C15</f>
        <v>32876.730000000003</v>
      </c>
      <c r="E15" s="156">
        <f t="shared" si="0"/>
        <v>0.9999917875718588</v>
      </c>
      <c r="F15" s="82">
        <f>'01 -OPĆI'!F15+'02- KOMUNALNI'!F15+'03-SMEĆE'!F15+'04-PROMIDŽBA'!E15+'04-H.G.I.'!F15+'05-IGRALIŠTA'!F15+'08-PREFAKTURIRATI ALBANEŽ'!E15</f>
        <v>226500</v>
      </c>
    </row>
    <row r="16" spans="1:8" ht="30" hidden="1" customHeight="1" x14ac:dyDescent="0.25">
      <c r="A16" s="35"/>
      <c r="B16" s="8" t="s">
        <v>18</v>
      </c>
      <c r="C16" s="162">
        <f>'01 -OPĆI'!C16+'02- KOMUNALNI'!C16+'03-SMEĆE'!C16+'04-H.G.I.'!C16+'05-IGRALIŠTA'!C16</f>
        <v>0</v>
      </c>
      <c r="D16" s="162">
        <f>'01 -OPĆI'!D16+'02- KOMUNALNI'!D16+'03-SMEĆE'!D16+'04-PROMIDŽBA'!C16+'04-H.G.I.'!D16+'05-IGRALIŠTA'!D16+'08-PREFAKTURIRATI ALBANEŽ'!C16</f>
        <v>0</v>
      </c>
      <c r="E16" s="156" t="e">
        <f t="shared" si="0"/>
        <v>#DIV/0!</v>
      </c>
      <c r="F16" s="82">
        <f>'01 -OPĆI'!F16+'02- KOMUNALNI'!F16+'03-SMEĆE'!F16+'04-PROMIDŽBA'!E16+'04-H.G.I.'!F16+'05-IGRALIŠTA'!F16+'08-PREFAKTURIRATI ALBANEŽ'!E16</f>
        <v>192000</v>
      </c>
    </row>
    <row r="17" spans="1:7" ht="30" hidden="1" customHeight="1" x14ac:dyDescent="0.25">
      <c r="A17" s="37"/>
      <c r="B17" s="8" t="s">
        <v>20</v>
      </c>
      <c r="C17" s="162">
        <f>'01 -OPĆI'!C17+'02- KOMUNALNI'!C17+'03-SMEĆE'!C17+'04-H.G.I.'!C17+'05-IGRALIŠTA'!C17</f>
        <v>0</v>
      </c>
      <c r="D17" s="162">
        <f>'01 -OPĆI'!D17+'02- KOMUNALNI'!D17+'03-SMEĆE'!D17+'04-PROMIDŽBA'!C17+'04-H.G.I.'!D17+'05-IGRALIŠTA'!D17+'08-PREFAKTURIRATI ALBANEŽ'!C17</f>
        <v>0</v>
      </c>
      <c r="E17" s="156"/>
      <c r="F17" s="82">
        <f>'01 -OPĆI'!F17+'02- KOMUNALNI'!F17+'03-SMEĆE'!F17+'04-PROMIDŽBA'!E17+'04-H.G.I.'!F17+'05-IGRALIŠTA'!F17+'08-PREFAKTURIRATI ALBANEŽ'!E17</f>
        <v>0</v>
      </c>
    </row>
    <row r="18" spans="1:7" ht="30" hidden="1" customHeight="1" x14ac:dyDescent="0.25">
      <c r="A18" s="37"/>
      <c r="B18" s="8" t="s">
        <v>22</v>
      </c>
      <c r="C18" s="162">
        <f>'01 -OPĆI'!C18+'02- KOMUNALNI'!C18+'03-SMEĆE'!C18+'04-H.G.I.'!C18+'05-IGRALIŠTA'!C18</f>
        <v>0</v>
      </c>
      <c r="D18" s="162">
        <f>'01 -OPĆI'!D18+'02- KOMUNALNI'!D18+'03-SMEĆE'!D18+'04-PROMIDŽBA'!C18+'04-H.G.I.'!D18+'05-IGRALIŠTA'!D18+'08-PREFAKTURIRATI ALBANEŽ'!C18</f>
        <v>0</v>
      </c>
      <c r="E18" s="156" t="e">
        <f t="shared" si="0"/>
        <v>#DIV/0!</v>
      </c>
      <c r="F18" s="82">
        <f>'01 -OPĆI'!F18+'02- KOMUNALNI'!F18+'03-SMEĆE'!F18+'04-PROMIDŽBA'!E18+'04-H.G.I.'!F18+'05-IGRALIŠTA'!F18+'08-PREFAKTURIRATI ALBANEŽ'!E18</f>
        <v>0</v>
      </c>
    </row>
    <row r="19" spans="1:7" ht="30" hidden="1" customHeight="1" x14ac:dyDescent="0.25">
      <c r="A19" s="35"/>
      <c r="B19" s="8" t="s">
        <v>24</v>
      </c>
      <c r="C19" s="162">
        <f>'01 -OPĆI'!C19+'02- KOMUNALNI'!C19+'03-SMEĆE'!C19+'04-H.G.I.'!C19+'05-IGRALIŠTA'!C19</f>
        <v>0</v>
      </c>
      <c r="D19" s="162">
        <f>'01 -OPĆI'!D19+'02- KOMUNALNI'!D19+'03-SMEĆE'!D19+'04-PROMIDŽBA'!C19+'04-H.G.I.'!D19+'05-IGRALIŠTA'!D19+'08-PREFAKTURIRATI ALBANEŽ'!C19</f>
        <v>0</v>
      </c>
      <c r="E19" s="156"/>
      <c r="F19" s="82">
        <f>'01 -OPĆI'!F19+'02- KOMUNALNI'!F19+'03-SMEĆE'!F19+'04-PROMIDŽBA'!E19+'04-H.G.I.'!F19+'05-IGRALIŠTA'!F19+'08-PREFAKTURIRATI ALBANEŽ'!E19</f>
        <v>0</v>
      </c>
    </row>
    <row r="20" spans="1:7" ht="30" customHeight="1" x14ac:dyDescent="0.25">
      <c r="A20" s="37"/>
      <c r="B20" s="8" t="s">
        <v>187</v>
      </c>
      <c r="C20" s="162">
        <f>'01 -OPĆI'!C20+'02- KOMUNALNI'!C20+'03-SMEĆE'!C20+'04-H.G.I.'!C20+'05-IGRALIŠTA'!C20</f>
        <v>10213</v>
      </c>
      <c r="D20" s="162">
        <f>'01 -OPĆI'!D20+'02- KOMUNALNI'!D20+'03-SMEĆE'!D20+'04-PROMIDŽBA'!C20+'04-H.G.I.'!D20+'05-IGRALIŠTA'!D20+'08-PREFAKTURIRATI ALBANEŽ'!C20</f>
        <v>9978.69</v>
      </c>
      <c r="E20" s="156">
        <f t="shared" si="0"/>
        <v>0.97705767159502599</v>
      </c>
      <c r="F20" s="82">
        <f>'01 -OPĆI'!F20+'02- KOMUNALNI'!F20+'03-SMEĆE'!F20+'04-PROMIDŽBA'!E20+'04-H.G.I.'!F20+'05-IGRALIŠTA'!F20+'08-PREFAKTURIRATI ALBANEŽ'!E20</f>
        <v>0</v>
      </c>
    </row>
    <row r="21" spans="1:7" ht="30" hidden="1" customHeight="1" x14ac:dyDescent="0.25">
      <c r="A21" s="37"/>
      <c r="B21" s="8" t="s">
        <v>28</v>
      </c>
      <c r="C21" s="162">
        <f>'01 -OPĆI'!C21+'02- KOMUNALNI'!C21+'03-SMEĆE'!C21+'04-H.G.I.'!C21+'05-IGRALIŠTA'!C21</f>
        <v>0</v>
      </c>
      <c r="D21" s="162">
        <f>'01 -OPĆI'!D21+'02- KOMUNALNI'!D21+'03-SMEĆE'!D21+'04-PROMIDŽBA'!C21+'04-H.G.I.'!D21+'05-IGRALIŠTA'!D21+'08-PREFAKTURIRATI ALBANEŽ'!C21</f>
        <v>0</v>
      </c>
      <c r="E21" s="156" t="e">
        <f t="shared" si="0"/>
        <v>#DIV/0!</v>
      </c>
      <c r="F21" s="82">
        <f>'01 -OPĆI'!F21+'02- KOMUNALNI'!F21+'03-SMEĆE'!F21+'04-PROMIDŽBA'!E21+'04-H.G.I.'!F21+'05-IGRALIŠTA'!F21+'08-PREFAKTURIRATI ALBANEŽ'!E21</f>
        <v>130000</v>
      </c>
    </row>
    <row r="22" spans="1:7" ht="30" customHeight="1" x14ac:dyDescent="0.25">
      <c r="A22" s="35"/>
      <c r="B22" s="8" t="s">
        <v>30</v>
      </c>
      <c r="C22" s="162">
        <f>'01 -OPĆI'!C22+'02- KOMUNALNI'!C22+'03-SMEĆE'!C22+'04-H.G.I.'!C22+'05-IGRALIŠTA'!C22</f>
        <v>162</v>
      </c>
      <c r="D22" s="162">
        <f>'01 -OPĆI'!D22+'02- KOMUNALNI'!D22+'03-SMEĆE'!D22+'04-PROMIDŽBA'!C22+'04-H.G.I.'!D22+'05-IGRALIŠTA'!D22+'08-PREFAKTURIRATI ALBANEŽ'!C22</f>
        <v>272.95999999999998</v>
      </c>
      <c r="E22" s="156">
        <f t="shared" si="0"/>
        <v>1.6849382716049381</v>
      </c>
      <c r="F22" s="82">
        <f>'01 -OPĆI'!F22+'02- KOMUNALNI'!F22+'03-SMEĆE'!F22+'04-PROMIDŽBA'!E22+'04-H.G.I.'!F22+'05-IGRALIŠTA'!F22+'08-PREFAKTURIRATI ALBANEŽ'!E22</f>
        <v>900</v>
      </c>
    </row>
    <row r="23" spans="1:7" ht="30" customHeight="1" x14ac:dyDescent="0.25">
      <c r="A23" s="37"/>
      <c r="B23" s="8" t="s">
        <v>32</v>
      </c>
      <c r="C23" s="162">
        <f>'01 -OPĆI'!C23+'02- KOMUNALNI'!C23+'03-SMEĆE'!C23+'04-H.G.I.'!C23+'05-IGRALIŠTA'!C23</f>
        <v>25941</v>
      </c>
      <c r="D23" s="162">
        <f>'01 -OPĆI'!D23+'02- KOMUNALNI'!D23+'03-SMEĆE'!D23+'04-PROMIDŽBA'!C23+'04-H.G.I.'!D23+'05-IGRALIŠTA'!D23+'08-PREFAKTURIRATI ALBANEŽ'!C23</f>
        <v>38152.78</v>
      </c>
      <c r="E23" s="156">
        <f t="shared" si="0"/>
        <v>1.4707520912840677</v>
      </c>
      <c r="F23" s="82">
        <f>'01 -OPĆI'!F23+'02- KOMUNALNI'!F23+'03-SMEĆE'!F23+'04-PROMIDŽBA'!E23+'04-H.G.I.'!F23+'05-IGRALIŠTA'!F23+'08-PREFAKTURIRATI ALBANEŽ'!E23</f>
        <v>46000</v>
      </c>
    </row>
    <row r="24" spans="1:7" ht="30" customHeight="1" x14ac:dyDescent="0.25">
      <c r="A24" s="37"/>
      <c r="B24" s="8" t="s">
        <v>34</v>
      </c>
      <c r="C24" s="162">
        <f>'01 -OPĆI'!C24+'02- KOMUNALNI'!C24+'03-SMEĆE'!C24+'04-H.G.I.'!C24+'05-IGRALIŠTA'!C24</f>
        <v>2073</v>
      </c>
      <c r="D24" s="162">
        <f>'01 -OPĆI'!D24+'02- KOMUNALNI'!D24+'03-SMEĆE'!D24+'04-PROMIDŽBA'!C24+'04-H.G.I.'!D24+'05-IGRALIŠTA'!D24+'08-PREFAKTURIRATI ALBANEŽ'!C24</f>
        <v>2072.7800000000002</v>
      </c>
      <c r="E24" s="156">
        <f t="shared" si="0"/>
        <v>0.99989387361312121</v>
      </c>
      <c r="F24" s="82">
        <f>'01 -OPĆI'!F24+'02- KOMUNALNI'!F24+'03-SMEĆE'!F24+'04-PROMIDŽBA'!E24+'04-H.G.I.'!F24+'05-IGRALIŠTA'!F24+'08-PREFAKTURIRATI ALBANEŽ'!E24</f>
        <v>10200</v>
      </c>
    </row>
    <row r="25" spans="1:7" ht="30" customHeight="1" x14ac:dyDescent="0.25">
      <c r="A25" s="35"/>
      <c r="B25" s="8" t="s">
        <v>36</v>
      </c>
      <c r="C25" s="162">
        <f>'01 -OPĆI'!C25+'02- KOMUNALNI'!C25+'03-SMEĆE'!C25+'04-H.G.I.'!C25+'05-IGRALIŠTA'!C25</f>
        <v>127325</v>
      </c>
      <c r="D25" s="162">
        <f>'01 -OPĆI'!D25+'02- KOMUNALNI'!D25+'03-SMEĆE'!D25+'04-PROMIDŽBA'!C25+'04-H.G.I.'!D25+'05-IGRALIŠTA'!D25+'08-PREFAKTURIRATI ALBANEŽ'!C25</f>
        <v>158793</v>
      </c>
      <c r="E25" s="156">
        <f t="shared" si="0"/>
        <v>1.2471470645984686</v>
      </c>
      <c r="F25" s="82">
        <f>'01 -OPĆI'!F25+'02- KOMUNALNI'!F25+'03-SMEĆE'!F25+'04-PROMIDŽBA'!E25+'04-H.G.I.'!F25+'05-IGRALIŠTA'!F25+'08-PREFAKTURIRATI ALBANEŽ'!E25</f>
        <v>704380</v>
      </c>
    </row>
    <row r="26" spans="1:7" s="80" customFormat="1" ht="30" customHeight="1" x14ac:dyDescent="0.25">
      <c r="A26" s="197" t="s">
        <v>1</v>
      </c>
      <c r="B26" s="200" t="s">
        <v>37</v>
      </c>
      <c r="C26" s="188" t="s">
        <v>168</v>
      </c>
      <c r="D26" s="188" t="s">
        <v>169</v>
      </c>
      <c r="E26" s="191" t="s">
        <v>165</v>
      </c>
      <c r="F26" s="194" t="s">
        <v>155</v>
      </c>
    </row>
    <row r="27" spans="1:7" s="80" customFormat="1" ht="44.25" customHeight="1" x14ac:dyDescent="0.25">
      <c r="A27" s="198"/>
      <c r="B27" s="201"/>
      <c r="C27" s="189"/>
      <c r="D27" s="189"/>
      <c r="E27" s="192"/>
      <c r="F27" s="195"/>
      <c r="G27" s="58"/>
    </row>
    <row r="28" spans="1:7" s="47" customFormat="1" ht="30" hidden="1" customHeight="1" x14ac:dyDescent="0.25">
      <c r="A28" s="199"/>
      <c r="B28" s="202"/>
      <c r="C28" s="190"/>
      <c r="D28" s="190"/>
      <c r="E28" s="193"/>
      <c r="F28" s="196"/>
    </row>
    <row r="29" spans="1:7" s="47" customFormat="1" ht="30" customHeight="1" x14ac:dyDescent="0.25">
      <c r="A29" s="57" t="s">
        <v>38</v>
      </c>
      <c r="B29" s="21" t="s">
        <v>39</v>
      </c>
      <c r="C29" s="163">
        <f>C31+C48+C99+C101+C105+C109+C126+C129+C107</f>
        <v>3157044</v>
      </c>
      <c r="D29" s="163">
        <f>D31+D48+D99+D101+D105+D109+D126+D129+D107</f>
        <v>3188343.8199999994</v>
      </c>
      <c r="E29" s="160">
        <f>D29/C29</f>
        <v>1.009914280573853</v>
      </c>
      <c r="F29" s="110">
        <f t="shared" ref="F29" si="1">F31+F48+F99+F101+F105+F109+F126+F129+F107</f>
        <v>15285330</v>
      </c>
    </row>
    <row r="30" spans="1:7" ht="30" customHeight="1" x14ac:dyDescent="0.25">
      <c r="A30" s="39"/>
      <c r="B30" s="40"/>
      <c r="C30" s="162"/>
      <c r="D30" s="162"/>
      <c r="E30" s="152"/>
      <c r="F30" s="82"/>
    </row>
    <row r="31" spans="1:7" s="52" customFormat="1" ht="30" customHeight="1" x14ac:dyDescent="0.25">
      <c r="A31" s="49" t="s">
        <v>5</v>
      </c>
      <c r="B31" s="50" t="s">
        <v>40</v>
      </c>
      <c r="C31" s="164">
        <f>C32+C33+C34+C35+C36+C37+C38+C39+C40+C41+C42+C43+C44+C45+C46+C47</f>
        <v>184082</v>
      </c>
      <c r="D31" s="164">
        <f>D32+D33+D34+D35+D36+D37+D38+D39+D40+D41+D42+D43+D44+D45+D46+D47</f>
        <v>185475.62</v>
      </c>
      <c r="E31" s="153">
        <f>D31/C31</f>
        <v>1.0075706478634521</v>
      </c>
      <c r="F31" s="93">
        <f>F32+F33+F34+F35+F36+F37+F38+F39+F40+F41+F42+F43+F44+F45+F46+F47</f>
        <v>918045</v>
      </c>
    </row>
    <row r="32" spans="1:7" s="43" customFormat="1" ht="30" customHeight="1" x14ac:dyDescent="0.25">
      <c r="A32" s="42"/>
      <c r="B32" s="18" t="s">
        <v>41</v>
      </c>
      <c r="C32" s="162">
        <f>'01 -OPĆI'!C32+'02- KOMUNALNI'!C32+'03-SMEĆE'!C32+'04-H.G.I.'!C32+'05-IGRALIŠTA'!C32</f>
        <v>9202</v>
      </c>
      <c r="D32" s="162">
        <f>'01 -OPĆI'!D32+'02- KOMUNALNI'!D32+'03-SMEĆE'!D32+'04-PROMIDŽBA'!C32+'04-H.G.I.'!D32+'05-IGRALIŠTA'!D32+'08-PREFAKTURIRATI ALBANEŽ'!C32</f>
        <v>8084.7000000000007</v>
      </c>
      <c r="E32" s="157">
        <f t="shared" ref="E32:E95" si="2">D32/C32</f>
        <v>0.87858074331667035</v>
      </c>
      <c r="F32" s="82">
        <f>'01 -OPĆI'!F32+'02- KOMUNALNI'!F32+'03-SMEĆE'!F32+'04-PROMIDŽBA'!E32+'04-H.G.I.'!F32+'05-IGRALIŠTA'!F32+'08-PREFAKTURIRATI ALBANEŽ'!E32</f>
        <v>23270</v>
      </c>
    </row>
    <row r="33" spans="1:8" s="43" customFormat="1" ht="30" customHeight="1" x14ac:dyDescent="0.25">
      <c r="A33" s="42"/>
      <c r="B33" s="18" t="s">
        <v>42</v>
      </c>
      <c r="C33" s="162">
        <f>'01 -OPĆI'!C33+'02- KOMUNALNI'!C33+'03-SMEĆE'!C33+'04-H.G.I.'!C33+'05-IGRALIŠTA'!C33</f>
        <v>5276</v>
      </c>
      <c r="D33" s="162">
        <f>'01 -OPĆI'!D33+'02- KOMUNALNI'!D33+'03-SMEĆE'!D33+'04-PROMIDŽBA'!C33+'04-H.G.I.'!D33+'05-IGRALIŠTA'!D33+'08-PREFAKTURIRATI ALBANEŽ'!C33</f>
        <v>6110.31</v>
      </c>
      <c r="E33" s="157">
        <f t="shared" si="2"/>
        <v>1.1581330553449585</v>
      </c>
      <c r="F33" s="82">
        <f>'01 -OPĆI'!F33+'02- KOMUNALNI'!F33+'03-SMEĆE'!F33+'04-PROMIDŽBA'!E33+'04-H.G.I.'!F33+'05-IGRALIŠTA'!F33+'08-PREFAKTURIRATI ALBANEŽ'!E33</f>
        <v>13495</v>
      </c>
    </row>
    <row r="34" spans="1:8" ht="30" customHeight="1" x14ac:dyDescent="0.25">
      <c r="A34" s="9" t="s">
        <v>1</v>
      </c>
      <c r="B34" s="8" t="s">
        <v>43</v>
      </c>
      <c r="C34" s="162">
        <f>'01 -OPĆI'!C34+'02- KOMUNALNI'!C34+'03-SMEĆE'!C34+'04-H.G.I.'!C34+'05-IGRALIŠTA'!C34</f>
        <v>2795</v>
      </c>
      <c r="D34" s="162">
        <f>'01 -OPĆI'!D34+'02- KOMUNALNI'!D34+'03-SMEĆE'!D34+'04-PROMIDŽBA'!C34+'04-H.G.I.'!D34+'05-IGRALIŠTA'!D34+'08-PREFAKTURIRATI ALBANEŽ'!C34</f>
        <v>2770.15</v>
      </c>
      <c r="E34" s="157">
        <f t="shared" si="2"/>
        <v>0.99110912343470481</v>
      </c>
      <c r="F34" s="82">
        <f>'01 -OPĆI'!F34+'02- KOMUNALNI'!F34+'03-SMEĆE'!F34+'04-PROMIDŽBA'!E34+'04-H.G.I.'!F34+'05-IGRALIŠTA'!F34+'08-PREFAKTURIRATI ALBANEŽ'!E34</f>
        <v>31100</v>
      </c>
      <c r="H34" s="139"/>
    </row>
    <row r="35" spans="1:8" ht="30" customHeight="1" x14ac:dyDescent="0.25">
      <c r="A35" s="9"/>
      <c r="B35" s="8" t="s">
        <v>44</v>
      </c>
      <c r="C35" s="162">
        <f>'01 -OPĆI'!C35+'02- KOMUNALNI'!C35+'03-SMEĆE'!C35+'04-H.G.I.'!C35+'05-IGRALIŠTA'!C35</f>
        <v>10967</v>
      </c>
      <c r="D35" s="162">
        <f>'01 -OPĆI'!D35+'02- KOMUNALNI'!D35+'03-SMEĆE'!D35+'04-PROMIDŽBA'!C35+'04-H.G.I.'!D35+'05-IGRALIŠTA'!D35+'08-PREFAKTURIRATI ALBANEŽ'!C35</f>
        <v>10756.869999999999</v>
      </c>
      <c r="E35" s="157">
        <f t="shared" si="2"/>
        <v>0.98083979210358341</v>
      </c>
      <c r="F35" s="82">
        <f>'01 -OPĆI'!F35+'02- KOMUNALNI'!F35+'03-SMEĆE'!F35+'04-PROMIDŽBA'!E35+'04-H.G.I.'!F35+'05-IGRALIŠTA'!F35+'08-PREFAKTURIRATI ALBANEŽ'!E35</f>
        <v>44800</v>
      </c>
      <c r="H35" s="139"/>
    </row>
    <row r="36" spans="1:8" ht="30" customHeight="1" x14ac:dyDescent="0.25">
      <c r="A36" s="9"/>
      <c r="B36" s="8" t="s">
        <v>45</v>
      </c>
      <c r="C36" s="162">
        <f>'01 -OPĆI'!C36+'02- KOMUNALNI'!C36+'03-SMEĆE'!C36+'04-H.G.I.'!C36+'05-IGRALIŠTA'!C36</f>
        <v>1318</v>
      </c>
      <c r="D36" s="162">
        <f>'01 -OPĆI'!D36+'02- KOMUNALNI'!D36+'03-SMEĆE'!D36+'04-PROMIDŽBA'!C36+'04-H.G.I.'!D36+'05-IGRALIŠTA'!D36+'08-PREFAKTURIRATI ALBANEŽ'!C36</f>
        <v>1226.9100000000001</v>
      </c>
      <c r="E36" s="157">
        <f t="shared" si="2"/>
        <v>0.9308877086494689</v>
      </c>
      <c r="F36" s="82">
        <f>'01 -OPĆI'!F36+'02- KOMUNALNI'!F36+'03-SMEĆE'!F36+'04-PROMIDŽBA'!E36+'04-H.G.I.'!F36+'05-IGRALIŠTA'!F36+'08-PREFAKTURIRATI ALBANEŽ'!E36</f>
        <v>3400</v>
      </c>
      <c r="H36" s="139"/>
    </row>
    <row r="37" spans="1:8" ht="30" customHeight="1" x14ac:dyDescent="0.25">
      <c r="A37" s="9" t="s">
        <v>1</v>
      </c>
      <c r="B37" s="8" t="s">
        <v>46</v>
      </c>
      <c r="C37" s="162">
        <f>'01 -OPĆI'!C37+'02- KOMUNALNI'!C37+'03-SMEĆE'!C37+'04-H.G.I.'!C37+'05-IGRALIŠTA'!C37</f>
        <v>9533</v>
      </c>
      <c r="D37" s="162">
        <f>'01 -OPĆI'!D37+'02- KOMUNALNI'!D37+'03-SMEĆE'!D37+'04-PROMIDŽBA'!C37+'04-H.G.I.'!D37+'05-IGRALIŠTA'!D37+'08-PREFAKTURIRATI ALBANEŽ'!C37</f>
        <v>9232.67</v>
      </c>
      <c r="E37" s="157">
        <f t="shared" si="2"/>
        <v>0.96849575159970624</v>
      </c>
      <c r="F37" s="82">
        <f>'01 -OPĆI'!F37+'02- KOMUNALNI'!F37+'03-SMEĆE'!F37+'04-PROMIDŽBA'!E37+'04-H.G.I.'!F37+'05-IGRALIŠTA'!F37+'08-PREFAKTURIRATI ALBANEŽ'!E37</f>
        <v>56530</v>
      </c>
      <c r="H37" s="140"/>
    </row>
    <row r="38" spans="1:8" ht="30" customHeight="1" x14ac:dyDescent="0.25">
      <c r="A38" s="9"/>
      <c r="B38" s="8" t="s">
        <v>47</v>
      </c>
      <c r="C38" s="162">
        <f>'01 -OPĆI'!C38+'02- KOMUNALNI'!C38+'03-SMEĆE'!C38+'04-H.G.I.'!C38+'05-IGRALIŠTA'!C38</f>
        <v>14404</v>
      </c>
      <c r="D38" s="162">
        <f>'01 -OPĆI'!D38+'02- KOMUNALNI'!D38+'03-SMEĆE'!D38+'04-PROMIDŽBA'!C38+'04-H.G.I.'!D38+'05-IGRALIŠTA'!D38+'08-PREFAKTURIRATI ALBANEŽ'!C38</f>
        <v>14404.140000000001</v>
      </c>
      <c r="E38" s="157">
        <f t="shared" si="2"/>
        <v>1.000009719522355</v>
      </c>
      <c r="F38" s="82">
        <f>'01 -OPĆI'!F38+'02- KOMUNALNI'!F38+'03-SMEĆE'!F38+'04-PROMIDŽBA'!E38+'04-H.G.I.'!F38+'05-IGRALIŠTA'!F38+'08-PREFAKTURIRATI ALBANEŽ'!E38</f>
        <v>162500</v>
      </c>
      <c r="H38" s="139"/>
    </row>
    <row r="39" spans="1:8" ht="30" customHeight="1" x14ac:dyDescent="0.25">
      <c r="A39" s="9"/>
      <c r="B39" s="8" t="s">
        <v>48</v>
      </c>
      <c r="C39" s="162">
        <f>'01 -OPĆI'!C39+'02- KOMUNALNI'!C39+'03-SMEĆE'!C39+'04-H.G.I.'!C39+'05-IGRALIŠTA'!C39</f>
        <v>14781</v>
      </c>
      <c r="D39" s="162">
        <f>'01 -OPĆI'!D39+'02- KOMUNALNI'!D39+'03-SMEĆE'!D39+'04-PROMIDŽBA'!C39+'04-H.G.I.'!D39+'05-IGRALIŠTA'!D39+'08-PREFAKTURIRATI ALBANEŽ'!C39</f>
        <v>18067.240000000002</v>
      </c>
      <c r="E39" s="157">
        <f t="shared" si="2"/>
        <v>1.2223286651782694</v>
      </c>
      <c r="F39" s="82">
        <f>'01 -OPĆI'!F39+'02- KOMUNALNI'!F39+'03-SMEĆE'!F39+'04-PROMIDŽBA'!E39+'04-H.G.I.'!F39+'05-IGRALIŠTA'!F39+'08-PREFAKTURIRATI ALBANEŽ'!E39</f>
        <v>112650</v>
      </c>
    </row>
    <row r="40" spans="1:8" ht="30" customHeight="1" x14ac:dyDescent="0.25">
      <c r="A40" s="9"/>
      <c r="B40" s="8" t="s">
        <v>49</v>
      </c>
      <c r="C40" s="162">
        <f>'01 -OPĆI'!C40+'02- KOMUNALNI'!C40+'03-SMEĆE'!C40+'04-H.G.I.'!C40+'05-IGRALIŠTA'!C40</f>
        <v>6432</v>
      </c>
      <c r="D40" s="162">
        <f>'01 -OPĆI'!D40+'02- KOMUNALNI'!D40+'03-SMEĆE'!D40+'04-PROMIDŽBA'!C40+'04-H.G.I.'!D40+'05-IGRALIŠTA'!D40+'08-PREFAKTURIRATI ALBANEŽ'!C40</f>
        <v>6922.98</v>
      </c>
      <c r="E40" s="157">
        <f t="shared" si="2"/>
        <v>1.0763339552238804</v>
      </c>
      <c r="F40" s="82">
        <f>'01 -OPĆI'!F40+'02- KOMUNALNI'!F40+'03-SMEĆE'!F40+'04-PROMIDŽBA'!E40+'04-H.G.I.'!F40+'05-IGRALIŠTA'!F40+'08-PREFAKTURIRATI ALBANEŽ'!E40</f>
        <v>35000</v>
      </c>
      <c r="H40" s="139"/>
    </row>
    <row r="41" spans="1:8" ht="30" customHeight="1" x14ac:dyDescent="0.25">
      <c r="A41" s="9"/>
      <c r="B41" s="8" t="s">
        <v>133</v>
      </c>
      <c r="C41" s="162">
        <f>'01 -OPĆI'!C41+'02- KOMUNALNI'!C41+'03-SMEĆE'!C41+'04-H.G.I.'!C41+'05-IGRALIŠTA'!C41</f>
        <v>208</v>
      </c>
      <c r="D41" s="162">
        <f>'01 -OPĆI'!D41+'02- KOMUNALNI'!D41+'03-SMEĆE'!D41+'04-PROMIDŽBA'!C41+'04-H.G.I.'!D41+'05-IGRALIŠTA'!D41+'08-PREFAKTURIRATI ALBANEŽ'!C41</f>
        <v>208.17000000000002</v>
      </c>
      <c r="E41" s="157">
        <f t="shared" si="2"/>
        <v>1.0008173076923077</v>
      </c>
      <c r="F41" s="82">
        <f>'01 -OPĆI'!F41+'02- KOMUNALNI'!F41+'03-SMEĆE'!F41+'04-PROMIDŽBA'!E41+'04-H.G.I.'!F41+'05-IGRALIŠTA'!F41+'08-PREFAKTURIRATI ALBANEŽ'!E41</f>
        <v>0</v>
      </c>
      <c r="H41" s="139"/>
    </row>
    <row r="42" spans="1:8" ht="30" customHeight="1" x14ac:dyDescent="0.25">
      <c r="A42" s="9"/>
      <c r="B42" s="8" t="s">
        <v>139</v>
      </c>
      <c r="C42" s="162">
        <f>'01 -OPĆI'!C42+'02- KOMUNALNI'!C42+'03-SMEĆE'!C42+'04-H.G.I.'!C42+'05-IGRALIŠTA'!C42</f>
        <v>3622</v>
      </c>
      <c r="D42" s="162">
        <f>'01 -OPĆI'!D42+'02- KOMUNALNI'!D42+'03-SMEĆE'!D42+'04-PROMIDŽBA'!C42+'04-H.G.I.'!D42+'05-IGRALIŠTA'!D42+'08-PREFAKTURIRATI ALBANEŽ'!C42</f>
        <v>3437.4300000000003</v>
      </c>
      <c r="E42" s="157"/>
      <c r="F42" s="82">
        <f>'01 -OPĆI'!F42+'02- KOMUNALNI'!F42+'03-SMEĆE'!F42+'04-PROMIDŽBA'!E42+'04-H.G.I.'!F42+'05-IGRALIŠTA'!F42+'08-PREFAKTURIRATI ALBANEŽ'!E42</f>
        <v>20000</v>
      </c>
      <c r="H42" s="139"/>
    </row>
    <row r="43" spans="1:8" ht="30" customHeight="1" x14ac:dyDescent="0.25">
      <c r="A43" s="9"/>
      <c r="B43" s="8" t="s">
        <v>50</v>
      </c>
      <c r="C43" s="162">
        <f>'01 -OPĆI'!C43+'02- KOMUNALNI'!C43+'03-SMEĆE'!C43+'04-H.G.I.'!C43+'05-IGRALIŠTA'!C43</f>
        <v>137</v>
      </c>
      <c r="D43" s="162">
        <f>'01 -OPĆI'!D43+'02- KOMUNALNI'!D43+'03-SMEĆE'!D43+'04-PROMIDŽBA'!C43+'04-H.G.I.'!D43+'05-IGRALIŠTA'!D43+'08-PREFAKTURIRATI ALBANEŽ'!C43</f>
        <v>136.93</v>
      </c>
      <c r="E43" s="157">
        <f t="shared" si="2"/>
        <v>0.99948905109489061</v>
      </c>
      <c r="F43" s="82">
        <f>'01 -OPĆI'!F43+'02- KOMUNALNI'!F43+'03-SMEĆE'!F43+'04-PROMIDŽBA'!E43+'04-H.G.I.'!F43+'05-IGRALIŠTA'!F43+'08-PREFAKTURIRATI ALBANEŽ'!E43</f>
        <v>500</v>
      </c>
      <c r="H43" s="140"/>
    </row>
    <row r="44" spans="1:8" ht="30" customHeight="1" x14ac:dyDescent="0.25">
      <c r="A44" s="9"/>
      <c r="B44" s="8" t="s">
        <v>51</v>
      </c>
      <c r="C44" s="162">
        <f>'01 -OPĆI'!C44+'02- KOMUNALNI'!C44+'03-SMEĆE'!C44+'04-H.G.I.'!C44+'05-IGRALIŠTA'!C44</f>
        <v>21425</v>
      </c>
      <c r="D44" s="162">
        <f>'01 -OPĆI'!D44+'02- KOMUNALNI'!D44+'03-SMEĆE'!D44+'04-PROMIDŽBA'!C44+'04-H.G.I.'!D44+'05-IGRALIŠTA'!D44+'08-PREFAKTURIRATI ALBANEŽ'!C44</f>
        <v>20360.57</v>
      </c>
      <c r="E44" s="157">
        <f t="shared" si="2"/>
        <v>0.95031831971995329</v>
      </c>
      <c r="F44" s="82">
        <f>'01 -OPĆI'!F44+'02- KOMUNALNI'!F44+'03-SMEĆE'!F44+'04-PROMIDŽBA'!E44+'04-H.G.I.'!F44+'05-IGRALIŠTA'!F44+'08-PREFAKTURIRATI ALBANEŽ'!E44</f>
        <v>25300</v>
      </c>
      <c r="H44" s="139"/>
    </row>
    <row r="45" spans="1:8" ht="30" customHeight="1" x14ac:dyDescent="0.25">
      <c r="A45" s="9"/>
      <c r="B45" s="8" t="s">
        <v>134</v>
      </c>
      <c r="C45" s="162">
        <f>'01 -OPĆI'!C45+'02- KOMUNALNI'!C45+'03-SMEĆE'!C45+'04-H.G.I.'!C45+'05-IGRALIŠTA'!C45</f>
        <v>3948</v>
      </c>
      <c r="D45" s="162">
        <f>'01 -OPĆI'!D45+'02- KOMUNALNI'!D45+'03-SMEĆE'!D45+'04-PROMIDŽBA'!C45+'04-H.G.I.'!D45+'05-IGRALIŠTA'!D45+'08-PREFAKTURIRATI ALBANEŽ'!C45</f>
        <v>3830.47</v>
      </c>
      <c r="E45" s="157">
        <f t="shared" si="2"/>
        <v>0.97023049645390069</v>
      </c>
      <c r="F45" s="82">
        <f>'01 -OPĆI'!F45+'02- KOMUNALNI'!F45+'03-SMEĆE'!F45+'04-PROMIDŽBA'!E45+'04-H.G.I.'!F45+'05-IGRALIŠTA'!F45+'08-PREFAKTURIRATI ALBANEŽ'!E45</f>
        <v>25000</v>
      </c>
      <c r="H45" s="140"/>
    </row>
    <row r="46" spans="1:8" ht="30" hidden="1" customHeight="1" x14ac:dyDescent="0.25">
      <c r="A46" s="9"/>
      <c r="B46" s="8"/>
      <c r="C46" s="162">
        <f>'01 -OPĆI'!C46+'02- KOMUNALNI'!C46+'03-SMEĆE'!C46+'04-H.G.I.'!C46+'05-IGRALIŠTA'!C46</f>
        <v>0</v>
      </c>
      <c r="D46" s="162">
        <f>'01 -OPĆI'!D46+'02- KOMUNALNI'!D46+'03-SMEĆE'!D46+'04-PROMIDŽBA'!C46+'04-H.G.I.'!D46+'05-IGRALIŠTA'!D46+'08-PREFAKTURIRATI ALBANEŽ'!C46</f>
        <v>0</v>
      </c>
      <c r="E46" s="157" t="e">
        <f t="shared" si="2"/>
        <v>#DIV/0!</v>
      </c>
      <c r="F46" s="82">
        <f>'01 -OPĆI'!F46+'02- KOMUNALNI'!F46+'03-SMEĆE'!F46+'04-PROMIDŽBA'!E46+'04-H.G.I.'!F46+'05-IGRALIŠTA'!F46+'08-PREFAKTURIRATI ALBANEŽ'!E46</f>
        <v>0</v>
      </c>
      <c r="H46" s="139"/>
    </row>
    <row r="47" spans="1:8" ht="30" customHeight="1" x14ac:dyDescent="0.25">
      <c r="A47" s="9"/>
      <c r="B47" s="8" t="s">
        <v>52</v>
      </c>
      <c r="C47" s="162">
        <f>'01 -OPĆI'!C47+'02- KOMUNALNI'!C47+'03-SMEĆE'!C47+'04-H.G.I.'!C47+'05-IGRALIŠTA'!C47</f>
        <v>80034</v>
      </c>
      <c r="D47" s="162">
        <f>'01 -OPĆI'!D47+'02- KOMUNALNI'!D47+'03-SMEĆE'!D47+'04-PROMIDŽBA'!C47+'04-H.G.I.'!D47+'05-IGRALIŠTA'!D47+'08-PREFAKTURIRATI ALBANEŽ'!C47</f>
        <v>79926.080000000002</v>
      </c>
      <c r="E47" s="157">
        <f t="shared" si="2"/>
        <v>0.99865157308144037</v>
      </c>
      <c r="F47" s="82">
        <f>'01 -OPĆI'!F47+'02- KOMUNALNI'!F47+'03-SMEĆE'!F47+'04-PROMIDŽBA'!E47+'04-H.G.I.'!F47+'05-IGRALIŠTA'!F47+'08-PREFAKTURIRATI ALBANEŽ'!E47</f>
        <v>364500</v>
      </c>
      <c r="H47" s="139"/>
    </row>
    <row r="48" spans="1:8" s="52" customFormat="1" ht="30" customHeight="1" x14ac:dyDescent="0.25">
      <c r="A48" s="49" t="s">
        <v>7</v>
      </c>
      <c r="B48" s="50" t="s">
        <v>53</v>
      </c>
      <c r="C48" s="164">
        <f>C49+C50+C51+C52+C53+C54+C55+C56+C57+C58+C59+C60+C61+C62+C63+C64+C65+C66+C67+C68+C69+C70+C71+C72+C73+C75+C76+C77+C78+C79+C80+C81+C82+C83+C84+C85+C86+C87+C88+C89+C90+C91+C92+C93+C94+C95+C96+C97+C98+C74</f>
        <v>1357137</v>
      </c>
      <c r="D48" s="164">
        <f>D49+D50+D51+D52+D53+D54+D55+D56+D57+D58+D59+D60+D61+D62+D63+D64+D65+D66+D67+D68+D69+D70+D71+D72+D73+D75+D76+D77+D78+D79+D80+D81+D82+D83+D84+D85+D86+D87+D88+D89+D90+D91+D92+D93+D94+D95+D96+D97+D98+D74</f>
        <v>1356669.63</v>
      </c>
      <c r="E48" s="153">
        <f t="shared" si="2"/>
        <v>0.99965562061899416</v>
      </c>
      <c r="F48" s="93">
        <f>F49+F50+F51+F52+F53+F54+F55+F56+F57+F58+F59+F60+F61+F62+F63+F64+F65+F66+F67+F68+F69+F70+F71+F72+F73+F75+F76+F77+F78+F79+F80+F81+F82+F83+F84+F85+F86+F87+F88+F89+F90+F91+F92+F93+F94+F95+F96+F97+F98+F74</f>
        <v>6522065</v>
      </c>
      <c r="H48" s="141"/>
    </row>
    <row r="49" spans="1:13" ht="30" customHeight="1" x14ac:dyDescent="0.25">
      <c r="A49" s="9"/>
      <c r="B49" s="8" t="s">
        <v>54</v>
      </c>
      <c r="C49" s="162">
        <f>'01 -OPĆI'!C49+'02- KOMUNALNI'!C49+'03-SMEĆE'!C49+'04-H.G.I.'!C49+'05-IGRALIŠTA'!C49</f>
        <v>5736</v>
      </c>
      <c r="D49" s="162">
        <f>'01 -OPĆI'!D49+'02- KOMUNALNI'!D49+'03-SMEĆE'!D49+'04-PROMIDŽBA'!C49+'04-H.G.I.'!D49+'05-IGRALIŠTA'!D49+'08-PREFAKTURIRATI ALBANEŽ'!C49</f>
        <v>5914.58</v>
      </c>
      <c r="E49" s="157">
        <f t="shared" si="2"/>
        <v>1.0311331938633195</v>
      </c>
      <c r="F49" s="82">
        <f>'01 -OPĆI'!F49+'02- KOMUNALNI'!F49+'03-SMEĆE'!F49+'04-PROMIDŽBA'!E49+'04-H.G.I.'!F49+'05-IGRALIŠTA'!F49+'08-PREFAKTURIRATI ALBANEŽ'!E49</f>
        <v>89485</v>
      </c>
      <c r="H49" s="140"/>
    </row>
    <row r="50" spans="1:13" ht="30" customHeight="1" x14ac:dyDescent="0.25">
      <c r="A50" s="9"/>
      <c r="B50" s="8" t="s">
        <v>55</v>
      </c>
      <c r="C50" s="162">
        <f>'01 -OPĆI'!C50+'02- KOMUNALNI'!C50+'03-SMEĆE'!C50+'04-H.G.I.'!C50+'05-IGRALIŠTA'!C50</f>
        <v>8686</v>
      </c>
      <c r="D50" s="162">
        <f>'01 -OPĆI'!D50+'02- KOMUNALNI'!D50+'03-SMEĆE'!D50+'04-PROMIDŽBA'!C50+'04-H.G.I.'!D50+'05-IGRALIŠTA'!D50+'08-PREFAKTURIRATI ALBANEŽ'!C50</f>
        <v>8923.1</v>
      </c>
      <c r="E50" s="157">
        <f t="shared" si="2"/>
        <v>1.0272967994473867</v>
      </c>
      <c r="F50" s="82">
        <f>'01 -OPĆI'!F50+'02- KOMUNALNI'!F50+'03-SMEĆE'!F50+'04-PROMIDŽBA'!E50+'04-H.G.I.'!F50+'05-IGRALIŠTA'!F50+'08-PREFAKTURIRATI ALBANEŽ'!E50</f>
        <v>46200</v>
      </c>
      <c r="H50" s="140"/>
    </row>
    <row r="51" spans="1:13" ht="30" customHeight="1" x14ac:dyDescent="0.25">
      <c r="A51" s="9"/>
      <c r="B51" s="8" t="s">
        <v>56</v>
      </c>
      <c r="C51" s="162">
        <f>'01 -OPĆI'!C51+'02- KOMUNALNI'!C51+'03-SMEĆE'!C51+'04-H.G.I.'!C51+'05-IGRALIŠTA'!C51</f>
        <v>10740</v>
      </c>
      <c r="D51" s="162">
        <f>'01 -OPĆI'!D51+'02- KOMUNALNI'!D51+'03-SMEĆE'!D51+'04-PROMIDŽBA'!C51+'04-H.G.I.'!D51+'05-IGRALIŠTA'!D51+'08-PREFAKTURIRATI ALBANEŽ'!C51</f>
        <v>10893.65</v>
      </c>
      <c r="E51" s="157">
        <f t="shared" si="2"/>
        <v>1.0143063314711358</v>
      </c>
      <c r="F51" s="82">
        <f>'01 -OPĆI'!F51+'02- KOMUNALNI'!F51+'03-SMEĆE'!F51+'04-PROMIDŽBA'!E51+'04-H.G.I.'!F51+'05-IGRALIŠTA'!F51+'08-PREFAKTURIRATI ALBANEŽ'!E51</f>
        <v>63200</v>
      </c>
      <c r="H51" s="139"/>
    </row>
    <row r="52" spans="1:13" ht="30" customHeight="1" x14ac:dyDescent="0.25">
      <c r="A52" s="9"/>
      <c r="B52" s="8" t="s">
        <v>57</v>
      </c>
      <c r="C52" s="162">
        <f>'01 -OPĆI'!C52+'02- KOMUNALNI'!C52+'03-SMEĆE'!C52+'04-H.G.I.'!C52+'05-IGRALIŠTA'!C52</f>
        <v>1576</v>
      </c>
      <c r="D52" s="162">
        <f>'01 -OPĆI'!D52+'02- KOMUNALNI'!D52+'03-SMEĆE'!D52+'04-PROMIDŽBA'!C52+'04-H.G.I.'!D52+'05-IGRALIŠTA'!D52+'08-PREFAKTURIRATI ALBANEŽ'!C52</f>
        <v>1511.32</v>
      </c>
      <c r="E52" s="157">
        <f t="shared" si="2"/>
        <v>0.95895939086294413</v>
      </c>
      <c r="F52" s="82">
        <f>'01 -OPĆI'!F52+'02- KOMUNALNI'!F52+'03-SMEĆE'!F52+'04-PROMIDŽBA'!E52+'04-H.G.I.'!F52+'05-IGRALIŠTA'!F52+'08-PREFAKTURIRATI ALBANEŽ'!E52</f>
        <v>3540</v>
      </c>
      <c r="H52" s="139"/>
    </row>
    <row r="53" spans="1:13" ht="30" customHeight="1" x14ac:dyDescent="0.25">
      <c r="A53" s="9"/>
      <c r="B53" s="8" t="s">
        <v>58</v>
      </c>
      <c r="C53" s="162">
        <f>'01 -OPĆI'!C53+'02- KOMUNALNI'!C53+'03-SMEĆE'!C53+'04-H.G.I.'!C53+'05-IGRALIŠTA'!C53</f>
        <v>5381</v>
      </c>
      <c r="D53" s="162">
        <f>'01 -OPĆI'!D53+'02- KOMUNALNI'!D53+'03-SMEĆE'!D53+'04-PROMIDŽBA'!C53+'04-H.G.I.'!D53+'05-IGRALIŠTA'!D53+'08-PREFAKTURIRATI ALBANEŽ'!C53</f>
        <v>5958.1</v>
      </c>
      <c r="E53" s="157">
        <f t="shared" si="2"/>
        <v>1.1072477234714737</v>
      </c>
      <c r="F53" s="82">
        <f>'01 -OPĆI'!F53+'02- KOMUNALNI'!F53+'03-SMEĆE'!F53+'04-PROMIDŽBA'!E53+'04-H.G.I.'!F53+'05-IGRALIŠTA'!F53+'08-PREFAKTURIRATI ALBANEŽ'!E53</f>
        <v>42600</v>
      </c>
      <c r="H53" s="139"/>
    </row>
    <row r="54" spans="1:13" ht="30" customHeight="1" x14ac:dyDescent="0.25">
      <c r="A54" s="9"/>
      <c r="B54" s="8" t="s">
        <v>59</v>
      </c>
      <c r="C54" s="162">
        <f>'01 -OPĆI'!C54+'02- KOMUNALNI'!C54+'03-SMEĆE'!C54+'04-H.G.I.'!C54+'05-IGRALIŠTA'!C54</f>
        <v>3592</v>
      </c>
      <c r="D54" s="162">
        <f>'01 -OPĆI'!D54+'02- KOMUNALNI'!D54+'03-SMEĆE'!D54+'04-PROMIDŽBA'!C54+'04-H.G.I.'!D54+'05-IGRALIŠTA'!D54+'08-PREFAKTURIRATI ALBANEŽ'!C54</f>
        <v>3458.4900000000002</v>
      </c>
      <c r="E54" s="157">
        <f t="shared" si="2"/>
        <v>0.96283129175946558</v>
      </c>
      <c r="F54" s="82">
        <f>'01 -OPĆI'!F54+'02- KOMUNALNI'!F54+'03-SMEĆE'!F54+'04-PROMIDŽBA'!E54+'04-H.G.I.'!F54+'05-IGRALIŠTA'!F54+'08-PREFAKTURIRATI ALBANEŽ'!E54</f>
        <v>6140</v>
      </c>
      <c r="H54" s="139"/>
    </row>
    <row r="55" spans="1:13" ht="39" customHeight="1" x14ac:dyDescent="0.25">
      <c r="A55" s="9"/>
      <c r="B55" s="19" t="s">
        <v>60</v>
      </c>
      <c r="C55" s="162">
        <f>'01 -OPĆI'!C55+'02- KOMUNALNI'!C55+'03-SMEĆE'!C55+'04-H.G.I.'!C55+'05-IGRALIŠTA'!C55</f>
        <v>82824</v>
      </c>
      <c r="D55" s="162">
        <f>'01 -OPĆI'!D55+'02- KOMUNALNI'!D55+'03-SMEĆE'!D55+'04-PROMIDŽBA'!C55+'04-H.G.I.'!D55+'05-IGRALIŠTA'!D55+'08-PREFAKTURIRATI ALBANEŽ'!C55</f>
        <v>87335.180000000008</v>
      </c>
      <c r="E55" s="157">
        <f t="shared" si="2"/>
        <v>1.054467062687144</v>
      </c>
      <c r="F55" s="82">
        <f>'01 -OPĆI'!F55+'02- KOMUNALNI'!F55+'03-SMEĆE'!F55+'04-PROMIDŽBA'!E55+'04-H.G.I.'!F55+'05-IGRALIŠTA'!F55+'08-PREFAKTURIRATI ALBANEŽ'!E55</f>
        <v>673920</v>
      </c>
      <c r="H55" s="180"/>
      <c r="I55" s="180"/>
      <c r="J55" s="180"/>
    </row>
    <row r="56" spans="1:13" ht="30" customHeight="1" x14ac:dyDescent="0.25">
      <c r="A56" s="9"/>
      <c r="B56" s="19" t="s">
        <v>188</v>
      </c>
      <c r="C56" s="162">
        <f>'01 -OPĆI'!C56+'02- KOMUNALNI'!C56+'03-SMEĆE'!C56+'04-H.G.I.'!C56+'05-IGRALIŠTA'!C56</f>
        <v>6123</v>
      </c>
      <c r="D56" s="162">
        <f>'01 -OPĆI'!D56+'02- KOMUNALNI'!D56+'03-SMEĆE'!D56+'04-PROMIDŽBA'!C56+'04-H.G.I.'!D56+'05-IGRALIŠTA'!D56+'08-PREFAKTURIRATI ALBANEŽ'!C56</f>
        <v>6052.2</v>
      </c>
      <c r="E56" s="157">
        <f t="shared" si="2"/>
        <v>0.98843704066633997</v>
      </c>
      <c r="F56" s="82">
        <f>'01 -OPĆI'!F56+'02- KOMUNALNI'!F56+'03-SMEĆE'!F56+'04-PROMIDŽBA'!E56+'04-H.G.I.'!F56+'05-IGRALIŠTA'!F56+'08-PREFAKTURIRATI ALBANEŽ'!E56</f>
        <v>31680</v>
      </c>
      <c r="H56" s="139"/>
      <c r="M56" s="142"/>
    </row>
    <row r="57" spans="1:13" ht="30" customHeight="1" x14ac:dyDescent="0.25">
      <c r="A57" s="9"/>
      <c r="B57" s="8" t="s">
        <v>62</v>
      </c>
      <c r="C57" s="162">
        <f>'01 -OPĆI'!C57+'02- KOMUNALNI'!C57+'03-SMEĆE'!C57+'04-H.G.I.'!C57+'05-IGRALIŠTA'!C57</f>
        <v>10780</v>
      </c>
      <c r="D57" s="162">
        <f>'01 -OPĆI'!D57+'02- KOMUNALNI'!D57+'03-SMEĆE'!D57+'04-PROMIDŽBA'!C57+'04-H.G.I.'!D57+'05-IGRALIŠTA'!D57+'08-PREFAKTURIRATI ALBANEŽ'!C57</f>
        <v>11614.73</v>
      </c>
      <c r="E57" s="157">
        <f t="shared" si="2"/>
        <v>1.0774332096474952</v>
      </c>
      <c r="F57" s="82">
        <f>'01 -OPĆI'!F57+'02- KOMUNALNI'!F57+'03-SMEĆE'!F57+'04-PROMIDŽBA'!E57+'04-H.G.I.'!F57+'05-IGRALIŠTA'!F57+'08-PREFAKTURIRATI ALBANEŽ'!E57</f>
        <v>46735</v>
      </c>
      <c r="H57" s="139"/>
    </row>
    <row r="58" spans="1:13" ht="30" customHeight="1" x14ac:dyDescent="0.25">
      <c r="A58" s="9"/>
      <c r="B58" s="8" t="s">
        <v>135</v>
      </c>
      <c r="C58" s="162">
        <f>'01 -OPĆI'!C58+'02- KOMUNALNI'!C58+'03-SMEĆE'!C58+'04-H.G.I.'!C58+'05-IGRALIŠTA'!C58</f>
        <v>1538</v>
      </c>
      <c r="D58" s="162">
        <f>'01 -OPĆI'!D58+'02- KOMUNALNI'!D58+'03-SMEĆE'!D58+'04-PROMIDŽBA'!C58+'04-H.G.I.'!D58+'05-IGRALIŠTA'!D58+'08-PREFAKTURIRATI ALBANEŽ'!C58</f>
        <v>3172.87</v>
      </c>
      <c r="E58" s="157">
        <f t="shared" si="2"/>
        <v>2.0629843953185953</v>
      </c>
      <c r="F58" s="82">
        <f>'01 -OPĆI'!F58+'02- KOMUNALNI'!F58+'03-SMEĆE'!F58+'04-PROMIDŽBA'!E58+'04-H.G.I.'!F58+'05-IGRALIŠTA'!F58+'08-PREFAKTURIRATI ALBANEŽ'!E58</f>
        <v>16000</v>
      </c>
      <c r="H58" s="139"/>
    </row>
    <row r="59" spans="1:13" ht="30" hidden="1" customHeight="1" x14ac:dyDescent="0.25">
      <c r="A59" s="9"/>
      <c r="B59" s="8"/>
      <c r="C59" s="162">
        <f>'01 -OPĆI'!C59+'02- KOMUNALNI'!C59+'03-SMEĆE'!C59+'04-H.G.I.'!C59+'05-IGRALIŠTA'!C59</f>
        <v>0</v>
      </c>
      <c r="D59" s="162">
        <f>'01 -OPĆI'!D59+'02- KOMUNALNI'!D59+'03-SMEĆE'!D59+'04-PROMIDŽBA'!C59+'04-H.G.I.'!D59+'05-IGRALIŠTA'!D59+'08-PREFAKTURIRATI ALBANEŽ'!C59</f>
        <v>0</v>
      </c>
      <c r="E59" s="157"/>
      <c r="F59" s="82">
        <f>'01 -OPĆI'!F59+'02- KOMUNALNI'!F59+'03-SMEĆE'!F59+'04-PROMIDŽBA'!E59+'04-H.G.I.'!F59+'05-IGRALIŠTA'!F59+'08-PREFAKTURIRATI ALBANEŽ'!E59</f>
        <v>0</v>
      </c>
      <c r="H59" s="139"/>
    </row>
    <row r="60" spans="1:13" ht="30" customHeight="1" x14ac:dyDescent="0.25">
      <c r="A60" s="9"/>
      <c r="B60" s="8" t="s">
        <v>63</v>
      </c>
      <c r="C60" s="162">
        <f>'01 -OPĆI'!C60+'02- KOMUNALNI'!C60+'03-SMEĆE'!C60+'04-H.G.I.'!C60+'05-IGRALIŠTA'!C60</f>
        <v>1445</v>
      </c>
      <c r="D60" s="162">
        <f>'01 -OPĆI'!D60+'02- KOMUNALNI'!D60+'03-SMEĆE'!D60+'04-PROMIDŽBA'!C60+'04-H.G.I.'!D60+'05-IGRALIŠTA'!D60+'08-PREFAKTURIRATI ALBANEŽ'!C60</f>
        <v>1605.9899999999998</v>
      </c>
      <c r="E60" s="157">
        <f t="shared" si="2"/>
        <v>1.1114117647058821</v>
      </c>
      <c r="F60" s="82">
        <f>'01 -OPĆI'!F60+'02- KOMUNALNI'!F60+'03-SMEĆE'!F60+'04-PROMIDŽBA'!E60+'04-H.G.I.'!F60+'05-IGRALIŠTA'!F60+'08-PREFAKTURIRATI ALBANEŽ'!E60</f>
        <v>19700</v>
      </c>
      <c r="H60" s="139"/>
    </row>
    <row r="61" spans="1:13" ht="30" customHeight="1" x14ac:dyDescent="0.25">
      <c r="A61" s="9"/>
      <c r="B61" s="8" t="s">
        <v>64</v>
      </c>
      <c r="C61" s="162">
        <f>'01 -OPĆI'!C61+'02- KOMUNALNI'!C61+'03-SMEĆE'!C61+'04-H.G.I.'!C61+'05-IGRALIŠTA'!C61</f>
        <v>1445</v>
      </c>
      <c r="D61" s="162">
        <f>'01 -OPĆI'!D61+'02- KOMUNALNI'!D61+'03-SMEĆE'!D61+'04-PROMIDŽBA'!C61+'04-H.G.I.'!D61+'05-IGRALIŠTA'!D61+'08-PREFAKTURIRATI ALBANEŽ'!C61</f>
        <v>1433.4</v>
      </c>
      <c r="E61" s="157">
        <f t="shared" si="2"/>
        <v>0.99197231833910038</v>
      </c>
      <c r="F61" s="82">
        <f>'01 -OPĆI'!F61+'02- KOMUNALNI'!F61+'03-SMEĆE'!F61+'04-PROMIDŽBA'!E61+'04-H.G.I.'!F61+'05-IGRALIŠTA'!F61+'08-PREFAKTURIRATI ALBANEŽ'!E61</f>
        <v>8400</v>
      </c>
      <c r="H61" s="139"/>
    </row>
    <row r="62" spans="1:13" ht="30" customHeight="1" x14ac:dyDescent="0.25">
      <c r="A62" s="9"/>
      <c r="B62" s="8" t="s">
        <v>65</v>
      </c>
      <c r="C62" s="162">
        <f>'01 -OPĆI'!C62+'02- KOMUNALNI'!C62+'03-SMEĆE'!C62+'04-H.G.I.'!C62+'05-IGRALIŠTA'!C62</f>
        <v>386</v>
      </c>
      <c r="D62" s="162">
        <f>'01 -OPĆI'!D62+'02- KOMUNALNI'!D62+'03-SMEĆE'!D62+'04-PROMIDŽBA'!C62+'04-H.G.I.'!D62+'05-IGRALIŠTA'!D62+'08-PREFAKTURIRATI ALBANEŽ'!C62</f>
        <v>386.26</v>
      </c>
      <c r="E62" s="157">
        <f t="shared" si="2"/>
        <v>1.0006735751295337</v>
      </c>
      <c r="F62" s="82">
        <f>'01 -OPĆI'!F62+'02- KOMUNALNI'!F62+'03-SMEĆE'!F62+'04-PROMIDŽBA'!E62+'04-H.G.I.'!F62+'05-IGRALIŠTA'!F62+'08-PREFAKTURIRATI ALBANEŽ'!E62</f>
        <v>3000</v>
      </c>
      <c r="H62" s="139"/>
    </row>
    <row r="63" spans="1:13" ht="30" customHeight="1" x14ac:dyDescent="0.25">
      <c r="A63" s="9"/>
      <c r="B63" s="8" t="s">
        <v>136</v>
      </c>
      <c r="C63" s="162">
        <f>'01 -OPĆI'!C63+'02- KOMUNALNI'!C63+'03-SMEĆE'!C63+'04-H.G.I.'!C63+'05-IGRALIŠTA'!C63</f>
        <v>475</v>
      </c>
      <c r="D63" s="162">
        <f>'01 -OPĆI'!D63+'02- KOMUNALNI'!D63+'03-SMEĆE'!D63+'04-PROMIDŽBA'!C63+'04-H.G.I.'!D63+'05-IGRALIŠTA'!D63+'08-PREFAKTURIRATI ALBANEŽ'!C63</f>
        <v>474.41</v>
      </c>
      <c r="E63" s="157">
        <f t="shared" si="2"/>
        <v>0.99875789473684218</v>
      </c>
      <c r="F63" s="82">
        <f>'01 -OPĆI'!F63+'02- KOMUNALNI'!F63+'03-SMEĆE'!F63+'04-PROMIDŽBA'!E63+'04-H.G.I.'!F63+'05-IGRALIŠTA'!F63+'08-PREFAKTURIRATI ALBANEŽ'!E63</f>
        <v>5000</v>
      </c>
      <c r="H63" s="139"/>
    </row>
    <row r="64" spans="1:13" ht="30" hidden="1" customHeight="1" x14ac:dyDescent="0.25">
      <c r="A64" s="9"/>
      <c r="B64" s="8"/>
      <c r="C64" s="162">
        <f>'01 -OPĆI'!C64+'02- KOMUNALNI'!C64+'03-SMEĆE'!C64+'04-H.G.I.'!C64+'05-IGRALIŠTA'!C64</f>
        <v>0</v>
      </c>
      <c r="D64" s="162">
        <f>'01 -OPĆI'!D64+'02- KOMUNALNI'!D64+'03-SMEĆE'!D64+'04-PROMIDŽBA'!C64+'04-H.G.I.'!D64+'05-IGRALIŠTA'!D64+'08-PREFAKTURIRATI ALBANEŽ'!C64</f>
        <v>0</v>
      </c>
      <c r="E64" s="157"/>
      <c r="F64" s="82">
        <f>'01 -OPĆI'!F64+'02- KOMUNALNI'!F64+'03-SMEĆE'!F64+'04-PROMIDŽBA'!E64+'04-H.G.I.'!F64+'05-IGRALIŠTA'!F64+'08-PREFAKTURIRATI ALBANEŽ'!E64</f>
        <v>0</v>
      </c>
      <c r="H64" s="139"/>
    </row>
    <row r="65" spans="1:8" ht="30" customHeight="1" x14ac:dyDescent="0.25">
      <c r="A65" s="9"/>
      <c r="B65" s="8" t="s">
        <v>66</v>
      </c>
      <c r="C65" s="162">
        <f>'01 -OPĆI'!C65+'02- KOMUNALNI'!C65+'03-SMEĆE'!C65+'04-H.G.I.'!C65+'05-IGRALIŠTA'!C65</f>
        <v>9137</v>
      </c>
      <c r="D65" s="162">
        <f>'01 -OPĆI'!D65+'02- KOMUNALNI'!D65+'03-SMEĆE'!D65+'04-PROMIDŽBA'!C65+'04-H.G.I.'!D65+'05-IGRALIŠTA'!D65+'08-PREFAKTURIRATI ALBANEŽ'!C65</f>
        <v>9725.67</v>
      </c>
      <c r="E65" s="157">
        <f t="shared" si="2"/>
        <v>1.0644270548320018</v>
      </c>
      <c r="F65" s="82">
        <f>'01 -OPĆI'!F65+'02- KOMUNALNI'!F65+'03-SMEĆE'!F65+'04-PROMIDŽBA'!E65+'04-H.G.I.'!F65+'05-IGRALIŠTA'!F65+'08-PREFAKTURIRATI ALBANEŽ'!E65</f>
        <v>60200</v>
      </c>
      <c r="H65" s="139"/>
    </row>
    <row r="66" spans="1:8" ht="30" customHeight="1" x14ac:dyDescent="0.25">
      <c r="A66" s="9"/>
      <c r="B66" s="8" t="s">
        <v>67</v>
      </c>
      <c r="C66" s="162">
        <f>'01 -OPĆI'!C66+'02- KOMUNALNI'!C66+'03-SMEĆE'!C66+'04-H.G.I.'!C66+'05-IGRALIŠTA'!C66</f>
        <v>177</v>
      </c>
      <c r="D66" s="162">
        <f>'01 -OPĆI'!D66+'02- KOMUNALNI'!D66+'03-SMEĆE'!D66+'04-PROMIDŽBA'!C66+'04-H.G.I.'!D66+'05-IGRALIŠTA'!D66+'08-PREFAKTURIRATI ALBANEŽ'!C66</f>
        <v>223.41</v>
      </c>
      <c r="E66" s="157">
        <f t="shared" si="2"/>
        <v>1.2622033898305085</v>
      </c>
      <c r="F66" s="82">
        <f>'01 -OPĆI'!F66+'02- KOMUNALNI'!F66+'03-SMEĆE'!F66+'04-PROMIDŽBA'!E66+'04-H.G.I.'!F66+'05-IGRALIŠTA'!F66+'08-PREFAKTURIRATI ALBANEŽ'!E66</f>
        <v>1615</v>
      </c>
      <c r="H66" s="139"/>
    </row>
    <row r="67" spans="1:8" ht="30" hidden="1" customHeight="1" x14ac:dyDescent="0.25">
      <c r="A67" s="9"/>
      <c r="B67" s="8" t="s">
        <v>68</v>
      </c>
      <c r="C67" s="162">
        <f>'01 -OPĆI'!C67+'02- KOMUNALNI'!C67+'03-SMEĆE'!C67+'04-H.G.I.'!C67+'05-IGRALIŠTA'!C67</f>
        <v>0</v>
      </c>
      <c r="D67" s="162">
        <f>'01 -OPĆI'!D67+'02- KOMUNALNI'!D67+'03-SMEĆE'!D67+'04-PROMIDŽBA'!C67+'04-H.G.I.'!D67+'05-IGRALIŠTA'!D67+'08-PREFAKTURIRATI ALBANEŽ'!C67</f>
        <v>0</v>
      </c>
      <c r="E67" s="157"/>
      <c r="F67" s="82">
        <f>'01 -OPĆI'!F67+'02- KOMUNALNI'!F67+'03-SMEĆE'!F67+'04-PROMIDŽBA'!E67+'04-H.G.I.'!F67+'05-IGRALIŠTA'!F67+'08-PREFAKTURIRATI ALBANEŽ'!E67</f>
        <v>0</v>
      </c>
      <c r="H67" s="139"/>
    </row>
    <row r="68" spans="1:8" ht="30" hidden="1" customHeight="1" x14ac:dyDescent="0.25">
      <c r="A68" s="9"/>
      <c r="B68" s="8" t="s">
        <v>137</v>
      </c>
      <c r="C68" s="162">
        <f>'01 -OPĆI'!C68+'02- KOMUNALNI'!C68+'03-SMEĆE'!C68+'04-H.G.I.'!C68+'05-IGRALIŠTA'!C68</f>
        <v>0</v>
      </c>
      <c r="D68" s="162">
        <f>'01 -OPĆI'!D68+'02- KOMUNALNI'!D68+'03-SMEĆE'!D68+'04-PROMIDŽBA'!C68+'04-H.G.I.'!D68+'05-IGRALIŠTA'!D68+'08-PREFAKTURIRATI ALBANEŽ'!C68</f>
        <v>0</v>
      </c>
      <c r="E68" s="157"/>
      <c r="F68" s="82">
        <f>'01 -OPĆI'!F68+'02- KOMUNALNI'!F68+'03-SMEĆE'!F68+'04-PROMIDŽBA'!E68+'04-H.G.I.'!F68+'05-IGRALIŠTA'!F68+'08-PREFAKTURIRATI ALBANEŽ'!E68</f>
        <v>22770</v>
      </c>
      <c r="H68" s="139"/>
    </row>
    <row r="69" spans="1:8" ht="30" hidden="1" customHeight="1" x14ac:dyDescent="0.25">
      <c r="A69" s="9"/>
      <c r="B69" s="8" t="s">
        <v>138</v>
      </c>
      <c r="C69" s="162">
        <f>'01 -OPĆI'!C69+'02- KOMUNALNI'!C69+'03-SMEĆE'!C69+'04-H.G.I.'!C69+'05-IGRALIŠTA'!C69</f>
        <v>0</v>
      </c>
      <c r="D69" s="162">
        <f>'01 -OPĆI'!D69+'02- KOMUNALNI'!D69+'03-SMEĆE'!D69+'04-PROMIDŽBA'!C69+'04-H.G.I.'!D69+'05-IGRALIŠTA'!D69+'08-PREFAKTURIRATI ALBANEŽ'!C69</f>
        <v>0</v>
      </c>
      <c r="E69" s="157"/>
      <c r="F69" s="82">
        <f>'01 -OPĆI'!F69+'02- KOMUNALNI'!F69+'03-SMEĆE'!F69+'04-PROMIDŽBA'!E69+'04-H.G.I.'!F69+'05-IGRALIŠTA'!F69+'08-PREFAKTURIRATI ALBANEŽ'!E69</f>
        <v>0</v>
      </c>
      <c r="H69" s="139"/>
    </row>
    <row r="70" spans="1:8" ht="30" hidden="1" customHeight="1" x14ac:dyDescent="0.25">
      <c r="A70" s="9"/>
      <c r="B70" s="8" t="s">
        <v>69</v>
      </c>
      <c r="C70" s="162">
        <f>'01 -OPĆI'!C70+'02- KOMUNALNI'!C70+'03-SMEĆE'!C70+'04-H.G.I.'!C70+'05-IGRALIŠTA'!C70</f>
        <v>0</v>
      </c>
      <c r="D70" s="162">
        <f>'01 -OPĆI'!D70+'02- KOMUNALNI'!D70+'03-SMEĆE'!D70+'04-PROMIDŽBA'!C70+'04-H.G.I.'!D70+'05-IGRALIŠTA'!D70+'08-PREFAKTURIRATI ALBANEŽ'!C70</f>
        <v>0</v>
      </c>
      <c r="E70" s="157"/>
      <c r="F70" s="82">
        <f>'01 -OPĆI'!F70+'02- KOMUNALNI'!F70+'03-SMEĆE'!F70+'04-PROMIDŽBA'!E70+'04-H.G.I.'!F70+'05-IGRALIŠTA'!F70+'08-PREFAKTURIRATI ALBANEŽ'!E70</f>
        <v>10130</v>
      </c>
      <c r="H70" s="139"/>
    </row>
    <row r="71" spans="1:8" ht="30" customHeight="1" x14ac:dyDescent="0.25">
      <c r="A71" s="9"/>
      <c r="B71" s="8" t="s">
        <v>70</v>
      </c>
      <c r="C71" s="162">
        <f>'01 -OPĆI'!C71+'02- KOMUNALNI'!C71+'03-SMEĆE'!C71+'04-H.G.I.'!C71+'05-IGRALIŠTA'!C71</f>
        <v>6616</v>
      </c>
      <c r="D71" s="162">
        <f>'01 -OPĆI'!D71+'02- KOMUNALNI'!D71+'03-SMEĆE'!D71+'04-PROMIDŽBA'!C71+'04-H.G.I.'!D71+'05-IGRALIŠTA'!D71+'08-PREFAKTURIRATI ALBANEŽ'!C71</f>
        <v>6577.82</v>
      </c>
      <c r="E71" s="157">
        <f t="shared" si="2"/>
        <v>0.99422914147521158</v>
      </c>
      <c r="F71" s="82">
        <f>'01 -OPĆI'!F71+'02- KOMUNALNI'!F71+'03-SMEĆE'!F71+'04-PROMIDŽBA'!E71+'04-H.G.I.'!F71+'05-IGRALIŠTA'!F71+'08-PREFAKTURIRATI ALBANEŽ'!E71</f>
        <v>37845</v>
      </c>
      <c r="H71" s="139"/>
    </row>
    <row r="72" spans="1:8" ht="30" customHeight="1" x14ac:dyDescent="0.25">
      <c r="A72" s="9"/>
      <c r="B72" s="8" t="s">
        <v>71</v>
      </c>
      <c r="C72" s="162">
        <f>'01 -OPĆI'!C72+'02- KOMUNALNI'!C72+'03-SMEĆE'!C72+'04-H.G.I.'!C72+'05-IGRALIŠTA'!C72</f>
        <v>900</v>
      </c>
      <c r="D72" s="162">
        <f>'01 -OPĆI'!D72+'02- KOMUNALNI'!D72+'03-SMEĆE'!D72+'04-PROMIDŽBA'!C72+'04-H.G.I.'!D72+'05-IGRALIŠTA'!D72+'08-PREFAKTURIRATI ALBANEŽ'!C72</f>
        <v>1100</v>
      </c>
      <c r="E72" s="157">
        <f t="shared" si="2"/>
        <v>1.2222222222222223</v>
      </c>
      <c r="F72" s="82">
        <f>'01 -OPĆI'!F72+'02- KOMUNALNI'!F72+'03-SMEĆE'!F72+'04-PROMIDŽBA'!E72+'04-H.G.I.'!F72+'05-IGRALIŠTA'!F72+'08-PREFAKTURIRATI ALBANEŽ'!E72</f>
        <v>11670</v>
      </c>
      <c r="H72" s="139"/>
    </row>
    <row r="73" spans="1:8" ht="30" hidden="1" customHeight="1" x14ac:dyDescent="0.25">
      <c r="A73" s="9"/>
      <c r="B73" s="8" t="s">
        <v>72</v>
      </c>
      <c r="C73" s="162">
        <f>'01 -OPĆI'!C73+'02- KOMUNALNI'!C73+'03-SMEĆE'!C73+'04-H.G.I.'!C73+'05-IGRALIŠTA'!C73</f>
        <v>0</v>
      </c>
      <c r="D73" s="162">
        <f>'01 -OPĆI'!D73+'02- KOMUNALNI'!D73+'03-SMEĆE'!D73+'04-PROMIDŽBA'!C73+'04-H.G.I.'!D73+'05-IGRALIŠTA'!D73+'08-PREFAKTURIRATI ALBANEŽ'!C73</f>
        <v>0</v>
      </c>
      <c r="E73" s="157"/>
      <c r="F73" s="82">
        <f>'01 -OPĆI'!F73+'02- KOMUNALNI'!F73+'03-SMEĆE'!F73+'04-PROMIDŽBA'!E73+'04-H.G.I.'!F73+'05-IGRALIŠTA'!F73+'08-PREFAKTURIRATI ALBANEŽ'!E73</f>
        <v>0</v>
      </c>
      <c r="H73" s="139"/>
    </row>
    <row r="74" spans="1:8" ht="30" customHeight="1" x14ac:dyDescent="0.25">
      <c r="A74" s="9"/>
      <c r="B74" s="8" t="s">
        <v>73</v>
      </c>
      <c r="C74" s="162">
        <f>'01 -OPĆI'!C74+'02- KOMUNALNI'!C74+'03-SMEĆE'!C74+'04-H.G.I.'!C74+'05-IGRALIŠTA'!C74</f>
        <v>2327</v>
      </c>
      <c r="D74" s="162">
        <f>'01 -OPĆI'!D74+'02- KOMUNALNI'!D74+'03-SMEĆE'!D74+'04-PROMIDŽBA'!C74+'04-H.G.I.'!D74+'05-IGRALIŠTA'!D74+'08-PREFAKTURIRATI ALBANEŽ'!C74</f>
        <v>2126.64</v>
      </c>
      <c r="E74" s="157">
        <f t="shared" si="2"/>
        <v>0.91389772238934242</v>
      </c>
      <c r="F74" s="82">
        <f>'01 -OPĆI'!F74+'02- KOMUNALNI'!F74+'03-SMEĆE'!F74+'04-PROMIDŽBA'!E74+'04-H.G.I.'!F74+'05-IGRALIŠTA'!F74+'08-PREFAKTURIRATI ALBANEŽ'!E74</f>
        <v>0</v>
      </c>
      <c r="H74" s="139"/>
    </row>
    <row r="75" spans="1:8" ht="30" customHeight="1" x14ac:dyDescent="0.25">
      <c r="A75" s="9"/>
      <c r="B75" s="8" t="s">
        <v>74</v>
      </c>
      <c r="C75" s="162">
        <f>'01 -OPĆI'!C75+'02- KOMUNALNI'!C75+'03-SMEĆE'!C75+'04-H.G.I.'!C75+'05-IGRALIŠTA'!C75</f>
        <v>15766</v>
      </c>
      <c r="D75" s="162">
        <f>'01 -OPĆI'!D75+'02- KOMUNALNI'!D75+'03-SMEĆE'!D75+'04-PROMIDŽBA'!C75+'04-H.G.I.'!D75+'05-IGRALIŠTA'!D75+'08-PREFAKTURIRATI ALBANEŽ'!C75</f>
        <v>14855.079999999998</v>
      </c>
      <c r="E75" s="157">
        <f t="shared" si="2"/>
        <v>0.94222250412279573</v>
      </c>
      <c r="F75" s="82">
        <f>'01 -OPĆI'!F75+'02- KOMUNALNI'!F75+'03-SMEĆE'!F75+'04-PROMIDŽBA'!E75+'04-H.G.I.'!F75+'05-IGRALIŠTA'!F75+'08-PREFAKTURIRATI ALBANEŽ'!E75</f>
        <v>98760</v>
      </c>
      <c r="H75" s="139"/>
    </row>
    <row r="76" spans="1:8" ht="30" customHeight="1" x14ac:dyDescent="0.25">
      <c r="A76" s="9"/>
      <c r="B76" s="8" t="s">
        <v>75</v>
      </c>
      <c r="C76" s="162">
        <f>'01 -OPĆI'!C76+'02- KOMUNALNI'!C76+'03-SMEĆE'!C76+'04-H.G.I.'!C76+'05-IGRALIŠTA'!C76</f>
        <v>5118</v>
      </c>
      <c r="D76" s="162">
        <f>'01 -OPĆI'!D76+'02- KOMUNALNI'!D76+'03-SMEĆE'!D76+'04-PROMIDŽBA'!C76+'04-H.G.I.'!D76+'05-IGRALIŠTA'!D76+'08-PREFAKTURIRATI ALBANEŽ'!C76</f>
        <v>5118.07</v>
      </c>
      <c r="E76" s="157">
        <f t="shared" si="2"/>
        <v>1.0000136772176631</v>
      </c>
      <c r="F76" s="82">
        <f>'01 -OPĆI'!F76+'02- KOMUNALNI'!F76+'03-SMEĆE'!F76+'04-PROMIDŽBA'!E76+'04-H.G.I.'!F76+'05-IGRALIŠTA'!F76+'08-PREFAKTURIRATI ALBANEŽ'!E76</f>
        <v>20000</v>
      </c>
      <c r="H76" s="139"/>
    </row>
    <row r="77" spans="1:8" ht="30" hidden="1" customHeight="1" x14ac:dyDescent="0.25">
      <c r="A77" s="9"/>
      <c r="B77" s="8" t="s">
        <v>76</v>
      </c>
      <c r="C77" s="162">
        <f>'01 -OPĆI'!C77+'02- KOMUNALNI'!C77+'03-SMEĆE'!C77+'04-H.G.I.'!C77+'05-IGRALIŠTA'!C77</f>
        <v>0</v>
      </c>
      <c r="D77" s="162">
        <f>'01 -OPĆI'!D77+'02- KOMUNALNI'!D77+'03-SMEĆE'!D77+'04-PROMIDŽBA'!C77+'04-H.G.I.'!D77+'05-IGRALIŠTA'!D77+'08-PREFAKTURIRATI ALBANEŽ'!C77</f>
        <v>0</v>
      </c>
      <c r="E77" s="157"/>
      <c r="F77" s="82">
        <f>'01 -OPĆI'!F77+'02- KOMUNALNI'!F77+'03-SMEĆE'!F77+'04-PROMIDŽBA'!E77+'04-H.G.I.'!F77+'05-IGRALIŠTA'!F77+'08-PREFAKTURIRATI ALBANEŽ'!E77</f>
        <v>0</v>
      </c>
      <c r="H77" s="139"/>
    </row>
    <row r="78" spans="1:8" ht="30" customHeight="1" x14ac:dyDescent="0.25">
      <c r="A78" s="9"/>
      <c r="B78" s="8" t="s">
        <v>77</v>
      </c>
      <c r="C78" s="162">
        <f>'01 -OPĆI'!C78+'02- KOMUNALNI'!C78+'03-SMEĆE'!C78+'04-H.G.I.'!C78+'05-IGRALIŠTA'!C78</f>
        <v>10324</v>
      </c>
      <c r="D78" s="162">
        <f>'01 -OPĆI'!D78+'02- KOMUNALNI'!D78+'03-SMEĆE'!D78+'04-PROMIDŽBA'!C78+'04-H.G.I.'!D78+'05-IGRALIŠTA'!D78+'08-PREFAKTURIRATI ALBANEŽ'!C78</f>
        <v>6265.73</v>
      </c>
      <c r="E78" s="157">
        <f t="shared" si="2"/>
        <v>0.6069091437427353</v>
      </c>
      <c r="F78" s="82">
        <f>'01 -OPĆI'!F78+'02- KOMUNALNI'!F78+'03-SMEĆE'!F78+'04-PROMIDŽBA'!E78+'04-H.G.I.'!F78+'05-IGRALIŠTA'!F78+'08-PREFAKTURIRATI ALBANEŽ'!E78</f>
        <v>43000</v>
      </c>
      <c r="H78" s="139"/>
    </row>
    <row r="79" spans="1:8" ht="36.75" customHeight="1" x14ac:dyDescent="0.25">
      <c r="A79" s="9"/>
      <c r="B79" s="8" t="s">
        <v>78</v>
      </c>
      <c r="C79" s="162">
        <f>'01 -OPĆI'!C79+'02- KOMUNALNI'!C79+'03-SMEĆE'!C79+'04-H.G.I.'!C79+'05-IGRALIŠTA'!C79</f>
        <v>400</v>
      </c>
      <c r="D79" s="162">
        <f>'01 -OPĆI'!D79+'02- KOMUNALNI'!D79+'03-SMEĆE'!D79+'04-PROMIDŽBA'!C79+'04-H.G.I.'!D79+'05-IGRALIŠTA'!D79+'08-PREFAKTURIRATI ALBANEŽ'!C79</f>
        <v>600</v>
      </c>
      <c r="E79" s="157">
        <f t="shared" si="2"/>
        <v>1.5</v>
      </c>
      <c r="F79" s="82">
        <f>'01 -OPĆI'!F79+'02- KOMUNALNI'!F79+'03-SMEĆE'!F79+'04-PROMIDŽBA'!E79+'04-H.G.I.'!F79+'05-IGRALIŠTA'!F79+'08-PREFAKTURIRATI ALBANEŽ'!E79</f>
        <v>5000</v>
      </c>
      <c r="H79" s="139"/>
    </row>
    <row r="80" spans="1:8" ht="48" customHeight="1" x14ac:dyDescent="0.25">
      <c r="A80" s="9"/>
      <c r="B80" s="8" t="s">
        <v>79</v>
      </c>
      <c r="C80" s="162">
        <f>'01 -OPĆI'!C80+'02- KOMUNALNI'!C80+'03-SMEĆE'!C80+'04-H.G.I.'!C80+'05-IGRALIŠTA'!C80</f>
        <v>792768</v>
      </c>
      <c r="D80" s="162">
        <f>'01 -OPĆI'!D80+'02- KOMUNALNI'!D80+'03-SMEĆE'!D80+'04-PROMIDŽBA'!C80+'04-H.G.I.'!D80+'05-IGRALIŠTA'!D80+'08-PREFAKTURIRATI ALBANEŽ'!C80</f>
        <v>781364.6</v>
      </c>
      <c r="E80" s="157">
        <f t="shared" si="2"/>
        <v>0.98561571607330267</v>
      </c>
      <c r="F80" s="82">
        <f>'01 -OPĆI'!F80+'02- KOMUNALNI'!F80+'03-SMEĆE'!F80+'04-PROMIDŽBA'!E80+'04-H.G.I.'!F80+'05-IGRALIŠTA'!F80+'08-PREFAKTURIRATI ALBANEŽ'!E80</f>
        <v>2450000</v>
      </c>
      <c r="H80" s="140"/>
    </row>
    <row r="81" spans="1:8" ht="30" customHeight="1" x14ac:dyDescent="0.25">
      <c r="A81" s="9"/>
      <c r="B81" s="8" t="s">
        <v>80</v>
      </c>
      <c r="C81" s="162">
        <f>'01 -OPĆI'!C81+'02- KOMUNALNI'!C81+'03-SMEĆE'!C81+'04-H.G.I.'!C81+'05-IGRALIŠTA'!C81</f>
        <v>40078</v>
      </c>
      <c r="D81" s="162">
        <f>'01 -OPĆI'!D81+'02- KOMUNALNI'!D81+'03-SMEĆE'!D81+'04-PROMIDŽBA'!C81+'04-H.G.I.'!D81+'05-IGRALIŠTA'!D81+'08-PREFAKTURIRATI ALBANEŽ'!C81</f>
        <v>43959.31</v>
      </c>
      <c r="E81" s="157">
        <f t="shared" si="2"/>
        <v>1.0968439043864464</v>
      </c>
      <c r="F81" s="82">
        <f>'01 -OPĆI'!F81+'02- KOMUNALNI'!F81+'03-SMEĆE'!F81+'04-PROMIDŽBA'!E81+'04-H.G.I.'!F81+'05-IGRALIŠTA'!F81+'08-PREFAKTURIRATI ALBANEŽ'!E81</f>
        <v>280000</v>
      </c>
      <c r="H81" s="139"/>
    </row>
    <row r="82" spans="1:8" ht="30" customHeight="1" x14ac:dyDescent="0.25">
      <c r="A82" s="9"/>
      <c r="B82" s="8" t="s">
        <v>81</v>
      </c>
      <c r="C82" s="162">
        <f>'01 -OPĆI'!C82+'02- KOMUNALNI'!C82+'03-SMEĆE'!C82+'04-H.G.I.'!C82+'05-IGRALIŠTA'!C82</f>
        <v>8698</v>
      </c>
      <c r="D82" s="162">
        <f>'01 -OPĆI'!D82+'02- KOMUNALNI'!D82+'03-SMEĆE'!D82+'04-PROMIDŽBA'!C82+'04-H.G.I.'!D82+'05-IGRALIŠTA'!D82+'08-PREFAKTURIRATI ALBANEŽ'!C82</f>
        <v>10397.200000000001</v>
      </c>
      <c r="E82" s="157">
        <f t="shared" si="2"/>
        <v>1.1953552540813981</v>
      </c>
      <c r="F82" s="82">
        <f>'01 -OPĆI'!F82+'02- KOMUNALNI'!F82+'03-SMEĆE'!F82+'04-PROMIDŽBA'!E82+'04-H.G.I.'!F82+'05-IGRALIŠTA'!F82+'08-PREFAKTURIRATI ALBANEŽ'!E82</f>
        <v>400000</v>
      </c>
      <c r="H82" s="139"/>
    </row>
    <row r="83" spans="1:8" ht="30" customHeight="1" x14ac:dyDescent="0.25">
      <c r="A83" s="9"/>
      <c r="B83" s="8" t="s">
        <v>82</v>
      </c>
      <c r="C83" s="162">
        <f>'01 -OPĆI'!C83+'02- KOMUNALNI'!C83+'03-SMEĆE'!C83+'04-H.G.I.'!C83+'05-IGRALIŠTA'!C83</f>
        <v>80867</v>
      </c>
      <c r="D83" s="162">
        <f>'01 -OPĆI'!D83+'02- KOMUNALNI'!D83+'03-SMEĆE'!D83+'04-PROMIDŽBA'!C83+'04-H.G.I.'!D83+'05-IGRALIŠTA'!D83+'08-PREFAKTURIRATI ALBANEŽ'!C83</f>
        <v>82523.05</v>
      </c>
      <c r="E83" s="157">
        <f t="shared" si="2"/>
        <v>1.0204786872271756</v>
      </c>
      <c r="F83" s="82">
        <f>'01 -OPĆI'!F83+'02- KOMUNALNI'!F83+'03-SMEĆE'!F83+'04-PROMIDŽBA'!E83+'04-H.G.I.'!F83+'05-IGRALIŠTA'!F83+'08-PREFAKTURIRATI ALBANEŽ'!E83</f>
        <v>780000</v>
      </c>
      <c r="H83" s="139"/>
    </row>
    <row r="84" spans="1:8" ht="30" customHeight="1" x14ac:dyDescent="0.25">
      <c r="A84" s="9"/>
      <c r="B84" s="8" t="s">
        <v>83</v>
      </c>
      <c r="C84" s="162">
        <f>'01 -OPĆI'!C84+'02- KOMUNALNI'!C84+'03-SMEĆE'!C84+'04-H.G.I.'!C84+'05-IGRALIŠTA'!C84</f>
        <v>107103</v>
      </c>
      <c r="D84" s="162">
        <f>'01 -OPĆI'!D84+'02- KOMUNALNI'!D84+'03-SMEĆE'!D84+'04-PROMIDŽBA'!C84+'04-H.G.I.'!D84+'05-IGRALIŠTA'!D84+'08-PREFAKTURIRATI ALBANEŽ'!C84</f>
        <v>111782.21</v>
      </c>
      <c r="E84" s="157">
        <f t="shared" si="2"/>
        <v>1.0436888789296286</v>
      </c>
      <c r="F84" s="82">
        <f>'01 -OPĆI'!F84+'02- KOMUNALNI'!F84+'03-SMEĆE'!F84+'04-PROMIDŽBA'!E84+'04-H.G.I.'!F84+'05-IGRALIŠTA'!F84+'08-PREFAKTURIRATI ALBANEŽ'!E84</f>
        <v>800000</v>
      </c>
      <c r="H84" s="139"/>
    </row>
    <row r="85" spans="1:8" ht="30" customHeight="1" x14ac:dyDescent="0.25">
      <c r="A85" s="9"/>
      <c r="B85" s="8" t="s">
        <v>84</v>
      </c>
      <c r="C85" s="162">
        <f>'01 -OPĆI'!C85+'02- KOMUNALNI'!C85+'03-SMEĆE'!C85+'04-H.G.I.'!C85+'05-IGRALIŠTA'!C85</f>
        <v>178</v>
      </c>
      <c r="D85" s="162">
        <f>'01 -OPĆI'!D85+'02- KOMUNALNI'!D85+'03-SMEĆE'!D85+'04-PROMIDŽBA'!C85+'04-H.G.I.'!D85+'05-IGRALIŠTA'!D85+'08-PREFAKTURIRATI ALBANEŽ'!C85</f>
        <v>1475.35</v>
      </c>
      <c r="E85" s="157">
        <f t="shared" si="2"/>
        <v>8.2884831460674153</v>
      </c>
      <c r="F85" s="82">
        <f>'01 -OPĆI'!F85+'02- KOMUNALNI'!F85+'03-SMEĆE'!F85+'04-PROMIDŽBA'!E85+'04-H.G.I.'!F85+'05-IGRALIŠTA'!F85+'08-PREFAKTURIRATI ALBANEŽ'!E85</f>
        <v>50000</v>
      </c>
    </row>
    <row r="86" spans="1:8" ht="30" customHeight="1" x14ac:dyDescent="0.25">
      <c r="A86" s="9"/>
      <c r="B86" s="8" t="s">
        <v>85</v>
      </c>
      <c r="C86" s="162">
        <f>'01 -OPĆI'!C86+'02- KOMUNALNI'!C86+'03-SMEĆE'!C86+'04-H.G.I.'!C86+'05-IGRALIŠTA'!C86</f>
        <v>31238</v>
      </c>
      <c r="D86" s="162">
        <f>'01 -OPĆI'!D86+'02- KOMUNALNI'!D86+'03-SMEĆE'!D86+'04-PROMIDŽBA'!C86+'04-H.G.I.'!D86+'05-IGRALIŠTA'!D86+'08-PREFAKTURIRATI ALBANEŽ'!C86</f>
        <v>25644.27</v>
      </c>
      <c r="E86" s="157">
        <f t="shared" si="2"/>
        <v>0.82093187784109101</v>
      </c>
      <c r="F86" s="82">
        <f>'01 -OPĆI'!F86+'02- KOMUNALNI'!F86+'03-SMEĆE'!F86+'04-PROMIDŽBA'!E86+'04-H.G.I.'!F86+'05-IGRALIŠTA'!F86+'08-PREFAKTURIRATI ALBANEŽ'!E86</f>
        <v>100000</v>
      </c>
    </row>
    <row r="87" spans="1:8" s="111" customFormat="1" ht="30" customHeight="1" x14ac:dyDescent="0.25">
      <c r="A87" s="9"/>
      <c r="B87" s="8" t="s">
        <v>131</v>
      </c>
      <c r="C87" s="162">
        <f>'01 -OPĆI'!C87+'02- KOMUNALNI'!C87+'03-SMEĆE'!C87+'04-H.G.I.'!C87+'05-IGRALIŠTA'!C87</f>
        <v>4789</v>
      </c>
      <c r="D87" s="162">
        <f>'01 -OPĆI'!D87+'02- KOMUNALNI'!D87+'03-SMEĆE'!D87+'04-PROMIDŽBA'!C87+'04-H.G.I.'!D87+'05-IGRALIŠTA'!D87+'08-PREFAKTURIRATI ALBANEŽ'!C87</f>
        <v>5294.16</v>
      </c>
      <c r="E87" s="157">
        <f t="shared" si="2"/>
        <v>1.1054833994570892</v>
      </c>
      <c r="F87" s="82">
        <f>'01 -OPĆI'!F87+'02- KOMUNALNI'!F87+'03-SMEĆE'!F87+'04-PROMIDŽBA'!E87+'04-H.G.I.'!F87+'05-IGRALIŠTA'!F87+'08-PREFAKTURIRATI ALBANEŽ'!E87</f>
        <v>114000</v>
      </c>
      <c r="G87" s="78"/>
    </row>
    <row r="88" spans="1:8" ht="30" customHeight="1" x14ac:dyDescent="0.25">
      <c r="A88" s="9"/>
      <c r="B88" s="8" t="s">
        <v>86</v>
      </c>
      <c r="C88" s="162">
        <f>'01 -OPĆI'!C88+'02- KOMUNALNI'!C88+'03-SMEĆE'!C88+'04-H.G.I.'!C88+'05-IGRALIŠTA'!C88</f>
        <v>3193</v>
      </c>
      <c r="D88" s="162">
        <f>'01 -OPĆI'!D88+'02- KOMUNALNI'!D88+'03-SMEĆE'!D88+'04-PROMIDŽBA'!C88+'04-H.G.I.'!D88+'05-IGRALIŠTA'!D88+'08-PREFAKTURIRATI ALBANEŽ'!C88</f>
        <v>3192.8799999999997</v>
      </c>
      <c r="E88" s="157">
        <f t="shared" si="2"/>
        <v>0.99996241778891315</v>
      </c>
      <c r="F88" s="82">
        <f>'01 -OPĆI'!F88+'02- KOMUNALNI'!F88+'03-SMEĆE'!F88+'04-PROMIDŽBA'!E88+'04-H.G.I.'!F88+'05-IGRALIŠTA'!F88+'08-PREFAKTURIRATI ALBANEŽ'!E88</f>
        <v>3000</v>
      </c>
    </row>
    <row r="89" spans="1:8" ht="30" customHeight="1" x14ac:dyDescent="0.25">
      <c r="A89" s="9"/>
      <c r="B89" s="8" t="s">
        <v>173</v>
      </c>
      <c r="C89" s="162">
        <f>'01 -OPĆI'!C89+'02- KOMUNALNI'!C89+'03-SMEĆE'!C89+'04-H.G.I.'!C89+'05-IGRALIŠTA'!C89</f>
        <v>5953</v>
      </c>
      <c r="D89" s="162">
        <f>'01 -OPĆI'!D89+'02- KOMUNALNI'!D89+'03-SMEĆE'!D89+'04-PROMIDŽBA'!C89+'04-H.G.I.'!D89+'05-IGRALIŠTA'!D89+'08-PREFAKTURIRATI ALBANEŽ'!C89</f>
        <v>5752.6</v>
      </c>
      <c r="E89" s="157">
        <f t="shared" si="2"/>
        <v>0.96633630102469348</v>
      </c>
      <c r="F89" s="82">
        <f>'01 -OPĆI'!F89+'02- KOMUNALNI'!F89+'03-SMEĆE'!F89+'04-PROMIDŽBA'!E89+'04-H.G.I.'!F89+'05-IGRALIŠTA'!F89+'08-PREFAKTURIRATI ALBANEŽ'!E89</f>
        <v>3800</v>
      </c>
    </row>
    <row r="90" spans="1:8" ht="30" customHeight="1" x14ac:dyDescent="0.25">
      <c r="A90" s="9"/>
      <c r="B90" s="8" t="s">
        <v>163</v>
      </c>
      <c r="C90" s="162">
        <f>'01 -OPĆI'!C90+'02- KOMUNALNI'!C90+'03-SMEĆE'!C90+'04-H.G.I.'!C90+'05-IGRALIŠTA'!C90</f>
        <v>1968</v>
      </c>
      <c r="D90" s="162">
        <f>'01 -OPĆI'!D90+'02- KOMUNALNI'!D90+'03-SMEĆE'!D90+'04-PROMIDŽBA'!C90+'04-H.G.I.'!D90+'05-IGRALIŠTA'!D90+'08-PREFAKTURIRATI ALBANEŽ'!C90</f>
        <v>1767.86</v>
      </c>
      <c r="E90" s="157">
        <f t="shared" si="2"/>
        <v>0.89830284552845518</v>
      </c>
      <c r="F90" s="82">
        <f>'01 -OPĆI'!F90+'02- KOMUNALNI'!F90+'03-SMEĆE'!F90+'04-PROMIDŽBA'!E90+'04-H.G.I.'!F90+'05-IGRALIŠTA'!F90+'08-PREFAKTURIRATI ALBANEŽ'!E90</f>
        <v>6500</v>
      </c>
    </row>
    <row r="91" spans="1:8" ht="30" customHeight="1" x14ac:dyDescent="0.25">
      <c r="A91" s="9"/>
      <c r="B91" s="8" t="s">
        <v>89</v>
      </c>
      <c r="C91" s="162">
        <f>'01 -OPĆI'!C91+'02- KOMUNALNI'!C91+'03-SMEĆE'!C91+'04-H.G.I.'!C91+'05-IGRALIŠTA'!C91</f>
        <v>371</v>
      </c>
      <c r="D91" s="162">
        <f>'01 -OPĆI'!D91+'02- KOMUNALNI'!D91+'03-SMEĆE'!D91+'04-PROMIDŽBA'!C91+'04-H.G.I.'!D91+'05-IGRALIŠTA'!D91+'08-PREFAKTURIRATI ALBANEŽ'!C91</f>
        <v>414.62</v>
      </c>
      <c r="E91" s="157">
        <f t="shared" si="2"/>
        <v>1.1175741239892183</v>
      </c>
      <c r="F91" s="82">
        <f>'01 -OPĆI'!F91+'02- KOMUNALNI'!F91+'03-SMEĆE'!F91+'04-PROMIDŽBA'!E91+'04-H.G.I.'!F91+'05-IGRALIŠTA'!F91+'08-PREFAKTURIRATI ALBANEŽ'!E91</f>
        <v>1600</v>
      </c>
    </row>
    <row r="92" spans="1:8" ht="30" hidden="1" customHeight="1" x14ac:dyDescent="0.25">
      <c r="A92" s="9"/>
      <c r="B92" s="8" t="s">
        <v>90</v>
      </c>
      <c r="C92" s="162">
        <f>'01 -OPĆI'!C92+'02- KOMUNALNI'!C92+'03-SMEĆE'!C92+'04-H.G.I.'!C92+'05-IGRALIŠTA'!C92</f>
        <v>0</v>
      </c>
      <c r="D92" s="162">
        <f>'01 -OPĆI'!D92+'02- KOMUNALNI'!D92+'03-SMEĆE'!D92+'04-PROMIDŽBA'!C92+'04-H.G.I.'!D92+'05-IGRALIŠTA'!D92+'08-PREFAKTURIRATI ALBANEŽ'!C92</f>
        <v>0</v>
      </c>
      <c r="E92" s="157"/>
      <c r="F92" s="82">
        <f>'01 -OPĆI'!F92+'02- KOMUNALNI'!F92+'03-SMEĆE'!F92+'04-PROMIDŽBA'!E92+'04-H.G.I.'!F92+'05-IGRALIŠTA'!F92+'08-PREFAKTURIRATI ALBANEŽ'!E92</f>
        <v>145000</v>
      </c>
    </row>
    <row r="93" spans="1:8" ht="30" customHeight="1" x14ac:dyDescent="0.25">
      <c r="A93" s="9"/>
      <c r="B93" s="8" t="s">
        <v>161</v>
      </c>
      <c r="C93" s="162">
        <f>'01 -OPĆI'!C93+'02- KOMUNALNI'!C93+'03-SMEĆE'!C93+'04-H.G.I.'!C93+'05-IGRALIŠTA'!C93</f>
        <v>81112</v>
      </c>
      <c r="D93" s="162">
        <f>'01 -OPĆI'!D93+'02- KOMUNALNI'!D93+'03-SMEĆE'!D93+'04-PROMIDŽBA'!C93+'04-H.G.I.'!D93+'05-IGRALIŠTA'!D93+'08-PREFAKTURIRATI ALBANEŽ'!C93</f>
        <v>81112.66</v>
      </c>
      <c r="E93" s="157">
        <f t="shared" si="2"/>
        <v>1.0000081368971299</v>
      </c>
      <c r="F93" s="82">
        <f>'01 -OPĆI'!F93+'02- KOMUNALNI'!F93+'03-SMEĆE'!F93+'04-PROMIDŽBA'!E93+'04-H.G.I.'!F93+'05-IGRALIŠTA'!F93+'08-PREFAKTURIRATI ALBANEŽ'!E93</f>
        <v>0</v>
      </c>
    </row>
    <row r="94" spans="1:8" ht="30" customHeight="1" x14ac:dyDescent="0.25">
      <c r="A94" s="9"/>
      <c r="B94" s="8" t="s">
        <v>162</v>
      </c>
      <c r="C94" s="162">
        <f>'01 -OPĆI'!C94+'02- KOMUNALNI'!C94+'03-SMEĆE'!C94+'04-H.G.I.'!C94+'05-IGRALIŠTA'!C94</f>
        <v>0</v>
      </c>
      <c r="D94" s="162">
        <f>'01 -OPĆI'!D94+'02- KOMUNALNI'!D94+'03-SMEĆE'!D94+'04-PROMIDŽBA'!C94+'04-H.G.I.'!D94+'05-IGRALIŠTA'!D94+'08-PREFAKTURIRATI ALBANEŽ'!C94</f>
        <v>0</v>
      </c>
      <c r="E94" s="157" t="e">
        <f t="shared" si="2"/>
        <v>#DIV/0!</v>
      </c>
      <c r="F94" s="82">
        <f>'01 -OPĆI'!F94+'02- KOMUNALNI'!F94+'03-SMEĆE'!F94+'04-PROMIDŽBA'!E94+'04-H.G.I.'!F94+'05-IGRALIŠTA'!F94+'08-PREFAKTURIRATI ALBANEŽ'!E94</f>
        <v>0</v>
      </c>
    </row>
    <row r="95" spans="1:8" ht="30" customHeight="1" x14ac:dyDescent="0.25">
      <c r="A95" s="9"/>
      <c r="B95" s="8" t="s">
        <v>91</v>
      </c>
      <c r="C95" s="162">
        <f>'01 -OPĆI'!C95+'02- KOMUNALNI'!C95+'03-SMEĆE'!C95+'04-H.G.I.'!C95+'05-IGRALIŠTA'!C95</f>
        <v>2974</v>
      </c>
      <c r="D95" s="162">
        <f>'01 -OPĆI'!D95+'02- KOMUNALNI'!D95+'03-SMEĆE'!D95+'04-PROMIDŽBA'!C95+'04-H.G.I.'!D95+'05-IGRALIŠTA'!D95+'08-PREFAKTURIRATI ALBANEŽ'!C95</f>
        <v>2469.92</v>
      </c>
      <c r="E95" s="157">
        <f t="shared" si="2"/>
        <v>0.83050437121721588</v>
      </c>
      <c r="F95" s="82">
        <f>'01 -OPĆI'!F95+'02- KOMUNALNI'!F95+'03-SMEĆE'!F95+'04-PROMIDŽBA'!E95+'04-H.G.I.'!F95+'05-IGRALIŠTA'!F95+'08-PREFAKTURIRATI ALBANEŽ'!E95</f>
        <v>3000</v>
      </c>
    </row>
    <row r="96" spans="1:8" ht="30" customHeight="1" x14ac:dyDescent="0.25">
      <c r="A96" s="9"/>
      <c r="B96" s="8" t="s">
        <v>92</v>
      </c>
      <c r="C96" s="162">
        <f>'01 -OPĆI'!C96+'02- KOMUNALNI'!C96+'03-SMEĆE'!C96+'04-H.G.I.'!C96+'05-IGRALIŠTA'!C96</f>
        <v>3587</v>
      </c>
      <c r="D96" s="162">
        <f>'01 -OPĆI'!D96+'02- KOMUNALNI'!D96+'03-SMEĆE'!D96+'04-PROMIDŽBA'!C96+'04-H.G.I.'!D96+'05-IGRALIŠTA'!D96+'08-PREFAKTURIRATI ALBANEŽ'!C96</f>
        <v>3587.29</v>
      </c>
      <c r="E96" s="157">
        <f t="shared" ref="E96:E134" si="3">D96/C96</f>
        <v>1.0000808475048788</v>
      </c>
      <c r="F96" s="82">
        <f>'01 -OPĆI'!F96+'02- KOMUNALNI'!F96+'03-SMEĆE'!F96+'04-PROMIDŽBA'!E96+'04-H.G.I.'!F96+'05-IGRALIŠTA'!F96+'08-PREFAKTURIRATI ALBANEŽ'!E96</f>
        <v>8250</v>
      </c>
    </row>
    <row r="97" spans="1:6" ht="30" customHeight="1" x14ac:dyDescent="0.25">
      <c r="A97" s="9"/>
      <c r="B97" s="8" t="s">
        <v>93</v>
      </c>
      <c r="C97" s="162">
        <f>'01 -OPĆI'!C97+'02- KOMUNALNI'!C97+'03-SMEĆE'!C97+'04-H.G.I.'!C97+'05-IGRALIŠTA'!C97</f>
        <v>0</v>
      </c>
      <c r="D97" s="162">
        <f>'01 -OPĆI'!D97+'02- KOMUNALNI'!D97+'03-SMEĆE'!D97+'04-PROMIDŽBA'!C97+'04-H.G.I.'!D97+'05-IGRALIŠTA'!D97+'08-PREFAKTURIRATI ALBANEŽ'!C97</f>
        <v>13.200000000000001</v>
      </c>
      <c r="E97" s="157"/>
      <c r="F97" s="82">
        <f>'01 -OPĆI'!F97+'02- KOMUNALNI'!F97+'03-SMEĆE'!F97+'04-PROMIDŽBA'!E97+'04-H.G.I.'!F97+'05-IGRALIŠTA'!F97+'08-PREFAKTURIRATI ALBANEŽ'!E97</f>
        <v>0</v>
      </c>
    </row>
    <row r="98" spans="1:6" ht="30" customHeight="1" x14ac:dyDescent="0.25">
      <c r="A98" s="9"/>
      <c r="B98" s="8" t="s">
        <v>132</v>
      </c>
      <c r="C98" s="162">
        <f>'01 -OPĆI'!C98+'02- KOMUNALNI'!C98+'03-SMEĆE'!C98+'04-H.G.I.'!C98+'05-IGRALIŠTA'!C98</f>
        <v>768</v>
      </c>
      <c r="D98" s="162">
        <f>'01 -OPĆI'!D98+'02- KOMUNALNI'!D98+'03-SMEĆE'!D98+'04-PROMIDŽBA'!C98+'04-H.G.I.'!D98+'05-IGRALIŠTA'!D98+'08-PREFAKTURIRATI ALBANEŽ'!C98</f>
        <v>591.75</v>
      </c>
      <c r="E98" s="157">
        <f t="shared" si="3"/>
        <v>0.7705078125</v>
      </c>
      <c r="F98" s="82">
        <f>'01 -OPĆI'!F98+'02- KOMUNALNI'!F98+'03-SMEĆE'!F98+'04-PROMIDŽBA'!E98+'04-H.G.I.'!F98+'05-IGRALIŠTA'!F98+'08-PREFAKTURIRATI ALBANEŽ'!E98</f>
        <v>10325</v>
      </c>
    </row>
    <row r="99" spans="1:6" s="52" customFormat="1" ht="30" customHeight="1" x14ac:dyDescent="0.25">
      <c r="A99" s="49" t="s">
        <v>9</v>
      </c>
      <c r="B99" s="50" t="s">
        <v>94</v>
      </c>
      <c r="C99" s="164">
        <f>C100</f>
        <v>1093758</v>
      </c>
      <c r="D99" s="164">
        <f>D100</f>
        <v>1084905.93</v>
      </c>
      <c r="E99" s="153">
        <f t="shared" si="3"/>
        <v>0.99190673805357299</v>
      </c>
      <c r="F99" s="93">
        <f>F100</f>
        <v>5220000</v>
      </c>
    </row>
    <row r="100" spans="1:6" ht="30" customHeight="1" x14ac:dyDescent="0.25">
      <c r="A100" s="9" t="s">
        <v>1</v>
      </c>
      <c r="B100" s="8" t="s">
        <v>95</v>
      </c>
      <c r="C100" s="162">
        <f>'01 -OPĆI'!C100+'02- KOMUNALNI'!C100+'03-SMEĆE'!C100+'04-H.G.I.'!C100+'05-IGRALIŠTA'!C100</f>
        <v>1093758</v>
      </c>
      <c r="D100" s="162">
        <f>'01 -OPĆI'!D100+'02- KOMUNALNI'!D100+'03-SMEĆE'!D100+'04-PROMIDŽBA'!C100+'04-H.G.I.'!D100+'05-IGRALIŠTA'!D100+'08-PREFAKTURIRATI ALBANEŽ'!C100</f>
        <v>1084905.93</v>
      </c>
      <c r="E100" s="157">
        <f t="shared" si="3"/>
        <v>0.99190673805357299</v>
      </c>
      <c r="F100" s="82">
        <f>'01 -OPĆI'!F100+'02- KOMUNALNI'!F100+'03-SMEĆE'!F100+'04-PROMIDŽBA'!E100+'04-H.G.I.'!F100+'05-IGRALIŠTA'!F100+'08-PREFAKTURIRATI ALBANEŽ'!E100</f>
        <v>5220000</v>
      </c>
    </row>
    <row r="101" spans="1:6" s="52" customFormat="1" ht="30" customHeight="1" x14ac:dyDescent="0.25">
      <c r="A101" s="49" t="s">
        <v>11</v>
      </c>
      <c r="B101" s="50" t="s">
        <v>96</v>
      </c>
      <c r="C101" s="164">
        <f>C102+C103+C104</f>
        <v>250815</v>
      </c>
      <c r="D101" s="164">
        <f>D102+D103+D104</f>
        <v>247542.04</v>
      </c>
      <c r="E101" s="153">
        <f t="shared" si="3"/>
        <v>0.98695070071566693</v>
      </c>
      <c r="F101" s="93">
        <f>F102+F103+F104</f>
        <v>1453190</v>
      </c>
    </row>
    <row r="102" spans="1:6" ht="30" customHeight="1" x14ac:dyDescent="0.25">
      <c r="A102" s="9"/>
      <c r="B102" s="8" t="s">
        <v>97</v>
      </c>
      <c r="C102" s="162">
        <f>'01 -OPĆI'!C102+'02- KOMUNALNI'!C102+'03-SMEĆE'!C102+'04-H.G.I.'!C102+'05-IGRALIŠTA'!C102</f>
        <v>2956</v>
      </c>
      <c r="D102" s="162">
        <f>'01 -OPĆI'!D102+'02- KOMUNALNI'!D102+'03-SMEĆE'!D102+'04-PROMIDŽBA'!C102+'04-H.G.I.'!D102+'05-IGRALIŠTA'!D102+'08-PREFAKTURIRATI ALBANEŽ'!C102</f>
        <v>2780.9</v>
      </c>
      <c r="E102" s="157">
        <f t="shared" si="3"/>
        <v>0.9407645466847091</v>
      </c>
      <c r="F102" s="82">
        <f>'01 -OPĆI'!F102+'02- KOMUNALNI'!F102+'03-SMEĆE'!F102+'04-PROMIDŽBA'!E102+'04-H.G.I.'!F102+'05-IGRALIŠTA'!F102+'08-PREFAKTURIRATI ALBANEŽ'!E102</f>
        <v>19090</v>
      </c>
    </row>
    <row r="103" spans="1:6" ht="30" customHeight="1" x14ac:dyDescent="0.25">
      <c r="A103" s="9"/>
      <c r="B103" s="8" t="s">
        <v>98</v>
      </c>
      <c r="C103" s="162">
        <f>'01 -OPĆI'!C103+'02- KOMUNALNI'!C103+'03-SMEĆE'!C103+'04-H.G.I.'!C103+'05-IGRALIŠTA'!C103</f>
        <v>158117</v>
      </c>
      <c r="D103" s="162">
        <f>'01 -OPĆI'!D103+'02- KOMUNALNI'!D103+'03-SMEĆE'!D103+'04-PROMIDŽBA'!C103+'04-H.G.I.'!D103+'05-IGRALIŠTA'!D103+'08-PREFAKTURIRATI ALBANEŽ'!C103</f>
        <v>156870.38</v>
      </c>
      <c r="E103" s="157">
        <f t="shared" si="3"/>
        <v>0.99211583827165961</v>
      </c>
      <c r="F103" s="82">
        <f>'01 -OPĆI'!F103+'02- KOMUNALNI'!F103+'03-SMEĆE'!F103+'04-PROMIDŽBA'!E103+'04-H.G.I.'!F103+'05-IGRALIŠTA'!F103+'08-PREFAKTURIRATI ALBANEŽ'!E103</f>
        <v>912265</v>
      </c>
    </row>
    <row r="104" spans="1:6" ht="30" customHeight="1" x14ac:dyDescent="0.25">
      <c r="A104" s="9"/>
      <c r="B104" s="8" t="s">
        <v>99</v>
      </c>
      <c r="C104" s="162">
        <f>'01 -OPĆI'!C104+'02- KOMUNALNI'!C104+'03-SMEĆE'!C104+'04-H.G.I.'!C104+'05-IGRALIŠTA'!C104</f>
        <v>89742</v>
      </c>
      <c r="D104" s="162">
        <f>'01 -OPĆI'!D104+'02- KOMUNALNI'!D104+'03-SMEĆE'!D104+'04-PROMIDŽBA'!C104+'04-H.G.I.'!D104+'05-IGRALIŠTA'!D104+'08-PREFAKTURIRATI ALBANEŽ'!C104</f>
        <v>87890.760000000009</v>
      </c>
      <c r="E104" s="157">
        <f t="shared" si="3"/>
        <v>0.97937153172427638</v>
      </c>
      <c r="F104" s="82">
        <f>'01 -OPĆI'!F104+'02- KOMUNALNI'!F104+'03-SMEĆE'!F104+'04-PROMIDŽBA'!E104+'04-H.G.I.'!F104+'05-IGRALIŠTA'!F104+'08-PREFAKTURIRATI ALBANEŽ'!E104</f>
        <v>521835</v>
      </c>
    </row>
    <row r="105" spans="1:6" s="52" customFormat="1" ht="30" customHeight="1" x14ac:dyDescent="0.25">
      <c r="A105" s="49" t="s">
        <v>15</v>
      </c>
      <c r="B105" s="50" t="s">
        <v>100</v>
      </c>
      <c r="C105" s="164">
        <f>C106</f>
        <v>0</v>
      </c>
      <c r="D105" s="164">
        <f>D106</f>
        <v>28021.55</v>
      </c>
      <c r="E105" s="153" t="e">
        <f t="shared" si="3"/>
        <v>#DIV/0!</v>
      </c>
      <c r="F105" s="93">
        <f>F106</f>
        <v>0</v>
      </c>
    </row>
    <row r="106" spans="1:6" ht="30" customHeight="1" x14ac:dyDescent="0.25">
      <c r="A106" s="39"/>
      <c r="B106" s="16" t="s">
        <v>101</v>
      </c>
      <c r="C106" s="162">
        <f>'01 -OPĆI'!C106+'02- KOMUNALNI'!C106+'03-SMEĆE'!C106+'04-H.G.I.'!C106+'05-IGRALIŠTA'!C106</f>
        <v>0</v>
      </c>
      <c r="D106" s="162">
        <f>'01 -OPĆI'!D106+'02- KOMUNALNI'!D106+'03-SMEĆE'!D106+'04-PROMIDŽBA'!C106+'04-H.G.I.'!D106+'05-IGRALIŠTA'!D106+'08-PREFAKTURIRATI ALBANEŽ'!C106</f>
        <v>28021.55</v>
      </c>
      <c r="E106" s="157" t="e">
        <f t="shared" si="3"/>
        <v>#DIV/0!</v>
      </c>
      <c r="F106" s="82">
        <f>'01 -OPĆI'!F106+'02- KOMUNALNI'!F106+'03-SMEĆE'!F106+'04-PROMIDŽBA'!E106+'04-H.G.I.'!F106+'05-IGRALIŠTA'!F106+'08-PREFAKTURIRATI ALBANEŽ'!E106</f>
        <v>0</v>
      </c>
    </row>
    <row r="107" spans="1:6" s="52" customFormat="1" ht="30" customHeight="1" x14ac:dyDescent="0.25">
      <c r="A107" s="49" t="s">
        <v>19</v>
      </c>
      <c r="B107" s="50" t="s">
        <v>148</v>
      </c>
      <c r="C107" s="164">
        <f>C108</f>
        <v>0</v>
      </c>
      <c r="D107" s="164">
        <f>D108</f>
        <v>0</v>
      </c>
      <c r="E107" s="153" t="e">
        <f t="shared" si="3"/>
        <v>#DIV/0!</v>
      </c>
      <c r="F107" s="93">
        <f t="shared" ref="F107" si="4">F108</f>
        <v>0</v>
      </c>
    </row>
    <row r="108" spans="1:6" ht="30" customHeight="1" x14ac:dyDescent="0.25">
      <c r="A108" s="39"/>
      <c r="B108" s="16" t="s">
        <v>148</v>
      </c>
      <c r="C108" s="162">
        <f>'01 -OPĆI'!C108+'02- KOMUNALNI'!C108+'03-SMEĆE'!C108+'04-H.G.I.'!C108+'05-IGRALIŠTA'!C108</f>
        <v>0</v>
      </c>
      <c r="D108" s="162">
        <f>'01 -OPĆI'!D108+'02- KOMUNALNI'!D108+'03-SMEĆE'!D108+'04-H.G.I.'!D108+'05-IGRALIŠTA'!D108+'08-PREFAKTURIRATI ALBANEŽ'!C108+'04-PROMIDŽBA'!C108</f>
        <v>0</v>
      </c>
      <c r="E108" s="157"/>
      <c r="F108" s="82">
        <f>'01 -OPĆI'!F108+'02- KOMUNALNI'!F108+'03-SMEĆE'!F108+'04-H.G.I.'!F108+'05-IGRALIŠTA'!F108+'08-PREFAKTURIRATI ALBANEŽ'!E108+'04-PROMIDŽBA'!E108</f>
        <v>0</v>
      </c>
    </row>
    <row r="109" spans="1:6" s="52" customFormat="1" ht="30" customHeight="1" x14ac:dyDescent="0.25">
      <c r="A109" s="49" t="s">
        <v>21</v>
      </c>
      <c r="B109" s="50" t="s">
        <v>102</v>
      </c>
      <c r="C109" s="164">
        <f>C110+C111+C112+C113+C114+C115+C116+C117+C118+C119+C120+C121+C122+C123+C124+C125</f>
        <v>255321</v>
      </c>
      <c r="D109" s="164">
        <f>D110+D111+D112+D113+D114+D115+D116+D117+D118+D119+D120+D121+D122+D123+D124+D125</f>
        <v>273952</v>
      </c>
      <c r="E109" s="153">
        <f t="shared" si="3"/>
        <v>1.0729708876277313</v>
      </c>
      <c r="F109" s="93">
        <f>F110+F111+F112+F113+F114+F115+F116+F117+F118+F119+F120+F121+F122+F123+F124+F125</f>
        <v>1012095</v>
      </c>
    </row>
    <row r="110" spans="1:6" ht="30" customHeight="1" x14ac:dyDescent="0.25">
      <c r="A110" s="9"/>
      <c r="B110" s="8" t="s">
        <v>103</v>
      </c>
      <c r="C110" s="162">
        <f>'01 -OPĆI'!C110+'02- KOMUNALNI'!C110+'03-SMEĆE'!C110+'04-H.G.I.'!C110+'05-IGRALIŠTA'!C110</f>
        <v>1910</v>
      </c>
      <c r="D110" s="162">
        <f>'01 -OPĆI'!D110+'02- KOMUNALNI'!D110+'03-SMEĆE'!D110+'04-PROMIDŽBA'!C110+'04-H.G.I.'!D110+'05-IGRALIŠTA'!D110+'08-PREFAKTURIRATI ALBANEŽ'!C110</f>
        <v>2156.08</v>
      </c>
      <c r="E110" s="157">
        <f t="shared" si="3"/>
        <v>1.1288376963350786</v>
      </c>
      <c r="F110" s="82">
        <f>'01 -OPĆI'!F110+'02- KOMUNALNI'!F110+'03-SMEĆE'!F110+'04-PROMIDŽBA'!E110+'04-H.G.I.'!F110+'05-IGRALIŠTA'!F110+'08-PREFAKTURIRATI ALBANEŽ'!E110</f>
        <v>20500</v>
      </c>
    </row>
    <row r="111" spans="1:6" ht="30" customHeight="1" x14ac:dyDescent="0.25">
      <c r="A111" s="9"/>
      <c r="B111" s="8" t="s">
        <v>104</v>
      </c>
      <c r="C111" s="162">
        <f>'01 -OPĆI'!C111+'02- KOMUNALNI'!C111+'03-SMEĆE'!C111+'04-H.G.I.'!C111+'05-IGRALIŠTA'!C111</f>
        <v>436</v>
      </c>
      <c r="D111" s="162">
        <f>'01 -OPĆI'!D111+'02- KOMUNALNI'!D111+'03-SMEĆE'!D111+'04-PROMIDŽBA'!C111+'04-H.G.I.'!D111+'05-IGRALIŠTA'!D111+'08-PREFAKTURIRATI ALBANEŽ'!C111</f>
        <v>436</v>
      </c>
      <c r="E111" s="157">
        <f t="shared" si="3"/>
        <v>1</v>
      </c>
      <c r="F111" s="82">
        <f>'01 -OPĆI'!F111+'02- KOMUNALNI'!F111+'03-SMEĆE'!F111+'04-PROMIDŽBA'!E111+'04-H.G.I.'!F111+'05-IGRALIŠTA'!F111+'08-PREFAKTURIRATI ALBANEŽ'!E111</f>
        <v>0</v>
      </c>
    </row>
    <row r="112" spans="1:6" ht="30" customHeight="1" x14ac:dyDescent="0.25">
      <c r="A112" s="9"/>
      <c r="B112" s="8" t="s">
        <v>105</v>
      </c>
      <c r="C112" s="162">
        <f>'01 -OPĆI'!C112+'02- KOMUNALNI'!C112+'03-SMEĆE'!C112+'04-H.G.I.'!C112+'05-IGRALIŠTA'!C112</f>
        <v>35197</v>
      </c>
      <c r="D112" s="162">
        <f>'01 -OPĆI'!D112+'02- KOMUNALNI'!D112+'03-SMEĆE'!D112+'04-PROMIDŽBA'!C112+'04-H.G.I.'!D112+'05-IGRALIŠTA'!D112+'08-PREFAKTURIRATI ALBANEŽ'!C112</f>
        <v>34820.400000000001</v>
      </c>
      <c r="E112" s="157">
        <f t="shared" si="3"/>
        <v>0.98930022445094756</v>
      </c>
      <c r="F112" s="82">
        <f>'01 -OPĆI'!F112+'02- KOMUNALNI'!F112+'03-SMEĆE'!F112+'04-PROMIDŽBA'!E112+'04-H.G.I.'!F112+'05-IGRALIŠTA'!F112+'08-PREFAKTURIRATI ALBANEŽ'!E112</f>
        <v>173060</v>
      </c>
    </row>
    <row r="113" spans="1:6" ht="30" customHeight="1" x14ac:dyDescent="0.25">
      <c r="A113" s="9" t="s">
        <v>1</v>
      </c>
      <c r="B113" s="8" t="s">
        <v>106</v>
      </c>
      <c r="C113" s="162">
        <f>'01 -OPĆI'!C113+'02- KOMUNALNI'!C113+'03-SMEĆE'!C113+'04-H.G.I.'!C113+'05-IGRALIŠTA'!C113</f>
        <v>131037</v>
      </c>
      <c r="D113" s="162">
        <f>'01 -OPĆI'!D113+'02- KOMUNALNI'!D113+'03-SMEĆE'!D113+'04-PROMIDŽBA'!C113+'04-H.G.I.'!D113+'05-IGRALIŠTA'!D113+'08-PREFAKTURIRATI ALBANEŽ'!C113</f>
        <v>145007.35999999999</v>
      </c>
      <c r="E113" s="157">
        <f t="shared" si="3"/>
        <v>1.1066138571548494</v>
      </c>
      <c r="F113" s="82">
        <f>'01 -OPĆI'!F113+'02- KOMUNALNI'!F113+'03-SMEĆE'!F113+'04-PROMIDŽBA'!E113+'04-H.G.I.'!F113+'05-IGRALIŠTA'!F113+'08-PREFAKTURIRATI ALBANEŽ'!E113</f>
        <v>353300</v>
      </c>
    </row>
    <row r="114" spans="1:6" ht="30" customHeight="1" x14ac:dyDescent="0.25">
      <c r="A114" s="9"/>
      <c r="B114" s="8" t="s">
        <v>107</v>
      </c>
      <c r="C114" s="162">
        <f>'01 -OPĆI'!C114+'02- KOMUNALNI'!C114+'03-SMEĆE'!C114+'04-H.G.I.'!C114+'05-IGRALIŠTA'!C114</f>
        <v>7381</v>
      </c>
      <c r="D114" s="162">
        <f>'01 -OPĆI'!D114+'02- KOMUNALNI'!D114+'03-SMEĆE'!D114+'04-PROMIDŽBA'!C114+'04-H.G.I.'!D114+'05-IGRALIŠTA'!D114+'08-PREFAKTURIRATI ALBANEŽ'!C114</f>
        <v>8338.93</v>
      </c>
      <c r="E114" s="157">
        <f t="shared" si="3"/>
        <v>1.1297832272049859</v>
      </c>
      <c r="F114" s="82">
        <f>'01 -OPĆI'!F114+'02- KOMUNALNI'!F114+'03-SMEĆE'!F114+'04-PROMIDŽBA'!E114+'04-H.G.I.'!F114+'05-IGRALIŠTA'!F114+'08-PREFAKTURIRATI ALBANEŽ'!E114</f>
        <v>54620</v>
      </c>
    </row>
    <row r="115" spans="1:6" ht="30" customHeight="1" x14ac:dyDescent="0.25">
      <c r="A115" s="9"/>
      <c r="B115" s="8" t="s">
        <v>108</v>
      </c>
      <c r="C115" s="162">
        <f>'01 -OPĆI'!C115+'02- KOMUNALNI'!C115+'03-SMEĆE'!C115+'04-H.G.I.'!C115+'05-IGRALIŠTA'!C115</f>
        <v>40293</v>
      </c>
      <c r="D115" s="162">
        <f>'01 -OPĆI'!D115+'02- KOMUNALNI'!D115+'03-SMEĆE'!D115+'04-PROMIDŽBA'!C115+'04-H.G.I.'!D115+'05-IGRALIŠTA'!D115+'08-PREFAKTURIRATI ALBANEŽ'!C115</f>
        <v>37973.72</v>
      </c>
      <c r="E115" s="157">
        <f t="shared" si="3"/>
        <v>0.94243962971235706</v>
      </c>
      <c r="F115" s="82">
        <f>'01 -OPĆI'!F115+'02- KOMUNALNI'!F115+'03-SMEĆE'!F115+'04-PROMIDŽBA'!E115+'04-H.G.I.'!F115+'05-IGRALIŠTA'!F115+'08-PREFAKTURIRATI ALBANEŽ'!E115</f>
        <v>250900</v>
      </c>
    </row>
    <row r="116" spans="1:6" ht="30" customHeight="1" x14ac:dyDescent="0.25">
      <c r="A116" s="9"/>
      <c r="B116" s="8" t="s">
        <v>109</v>
      </c>
      <c r="C116" s="162">
        <f>'01 -OPĆI'!C116+'02- KOMUNALNI'!C116+'03-SMEĆE'!C116+'04-H.G.I.'!C116+'05-IGRALIŠTA'!C116</f>
        <v>16462</v>
      </c>
      <c r="D116" s="162">
        <f>'01 -OPĆI'!D116+'02- KOMUNALNI'!D116+'03-SMEĆE'!D116+'04-PROMIDŽBA'!C116+'04-H.G.I.'!D116+'05-IGRALIŠTA'!D116+'08-PREFAKTURIRATI ALBANEŽ'!C116</f>
        <v>16424.82</v>
      </c>
      <c r="E116" s="157">
        <f t="shared" si="3"/>
        <v>0.99774146519256468</v>
      </c>
      <c r="F116" s="82">
        <f>'01 -OPĆI'!F116+'02- KOMUNALNI'!F116+'03-SMEĆE'!F116+'04-PROMIDŽBA'!E116+'04-H.G.I.'!F116+'05-IGRALIŠTA'!F116+'08-PREFAKTURIRATI ALBANEŽ'!E116</f>
        <v>75070</v>
      </c>
    </row>
    <row r="117" spans="1:6" ht="30" customHeight="1" x14ac:dyDescent="0.25">
      <c r="A117" s="9"/>
      <c r="B117" s="8" t="s">
        <v>110</v>
      </c>
      <c r="C117" s="162">
        <f>'01 -OPĆI'!C117+'02- KOMUNALNI'!C117+'03-SMEĆE'!C117+'04-H.G.I.'!C117+'05-IGRALIŠTA'!C117</f>
        <v>763</v>
      </c>
      <c r="D117" s="162">
        <f>'01 -OPĆI'!D117+'02- KOMUNALNI'!D117+'03-SMEĆE'!D117+'04-PROMIDŽBA'!C117+'04-H.G.I.'!D117+'05-IGRALIŠTA'!D117+'08-PREFAKTURIRATI ALBANEŽ'!C117</f>
        <v>1268.32</v>
      </c>
      <c r="E117" s="157">
        <f t="shared" si="3"/>
        <v>1.6622804718217561</v>
      </c>
      <c r="F117" s="82">
        <f>'01 -OPĆI'!F117+'02- KOMUNALNI'!F117+'03-SMEĆE'!F117+'04-PROMIDŽBA'!E117+'04-H.G.I.'!F117+'05-IGRALIŠTA'!F117+'08-PREFAKTURIRATI ALBANEŽ'!E117</f>
        <v>7050</v>
      </c>
    </row>
    <row r="118" spans="1:6" ht="30" customHeight="1" x14ac:dyDescent="0.25">
      <c r="A118" s="9"/>
      <c r="B118" s="8" t="s">
        <v>111</v>
      </c>
      <c r="C118" s="162">
        <f>'01 -OPĆI'!C118+'02- KOMUNALNI'!C118+'03-SMEĆE'!C118+'04-H.G.I.'!C118+'05-IGRALIŠTA'!C118</f>
        <v>3122</v>
      </c>
      <c r="D118" s="162">
        <f>'01 -OPĆI'!D118+'02- KOMUNALNI'!D118+'03-SMEĆE'!D118+'04-PROMIDŽBA'!C118+'04-H.G.I.'!D118+'05-IGRALIŠTA'!D118+'08-PREFAKTURIRATI ALBANEŽ'!C118</f>
        <v>5714.63</v>
      </c>
      <c r="E118" s="157">
        <f t="shared" si="3"/>
        <v>1.8304388212684177</v>
      </c>
      <c r="F118" s="82">
        <f>'01 -OPĆI'!F118+'02- KOMUNALNI'!F118+'03-SMEĆE'!F118+'04-PROMIDŽBA'!E118+'04-H.G.I.'!F118+'05-IGRALIŠTA'!F118+'08-PREFAKTURIRATI ALBANEŽ'!E118</f>
        <v>13800</v>
      </c>
    </row>
    <row r="119" spans="1:6" ht="30" hidden="1" customHeight="1" x14ac:dyDescent="0.25">
      <c r="A119" s="9"/>
      <c r="B119" s="8" t="s">
        <v>112</v>
      </c>
      <c r="C119" s="162">
        <f>'01 -OPĆI'!C119+'02- KOMUNALNI'!C119+'03-SMEĆE'!C119+'04-H.G.I.'!C119+'05-IGRALIŠTA'!C119</f>
        <v>0</v>
      </c>
      <c r="D119" s="162">
        <f>'01 -OPĆI'!D119+'02- KOMUNALNI'!D119+'03-SMEĆE'!D119+'04-PROMIDŽBA'!C119+'04-H.G.I.'!D119+'05-IGRALIŠTA'!D119+'08-PREFAKTURIRATI ALBANEŽ'!C119</f>
        <v>0</v>
      </c>
      <c r="E119" s="157" t="e">
        <f t="shared" si="3"/>
        <v>#DIV/0!</v>
      </c>
      <c r="F119" s="82">
        <f>'01 -OPĆI'!F119+'02- KOMUNALNI'!F119+'03-SMEĆE'!F119+'04-PROMIDŽBA'!E119+'04-H.G.I.'!F119+'05-IGRALIŠTA'!F119+'08-PREFAKTURIRATI ALBANEŽ'!E119</f>
        <v>0</v>
      </c>
    </row>
    <row r="120" spans="1:6" ht="30" hidden="1" customHeight="1" x14ac:dyDescent="0.25">
      <c r="A120" s="9"/>
      <c r="B120" s="8" t="s">
        <v>113</v>
      </c>
      <c r="C120" s="162">
        <f>'01 -OPĆI'!C120+'02- KOMUNALNI'!C120+'03-SMEĆE'!C120+'04-H.G.I.'!C120+'05-IGRALIŠTA'!C120</f>
        <v>0</v>
      </c>
      <c r="D120" s="162">
        <f>'01 -OPĆI'!D120+'02- KOMUNALNI'!D120+'03-SMEĆE'!D120+'04-PROMIDŽBA'!C120+'04-H.G.I.'!D120+'05-IGRALIŠTA'!D120+'08-PREFAKTURIRATI ALBANEŽ'!C120</f>
        <v>0</v>
      </c>
      <c r="E120" s="157"/>
      <c r="F120" s="82">
        <f>'01 -OPĆI'!F120+'02- KOMUNALNI'!F120+'03-SMEĆE'!F120+'04-PROMIDŽBA'!E120+'04-H.G.I.'!F120+'05-IGRALIŠTA'!F120+'08-PREFAKTURIRATI ALBANEŽ'!E120</f>
        <v>0</v>
      </c>
    </row>
    <row r="121" spans="1:6" ht="30" customHeight="1" x14ac:dyDescent="0.25">
      <c r="A121" s="9"/>
      <c r="B121" s="8" t="s">
        <v>130</v>
      </c>
      <c r="C121" s="162">
        <f>'01 -OPĆI'!C121+'02- KOMUNALNI'!C121+'03-SMEĆE'!C121+'04-H.G.I.'!C121+'05-IGRALIŠTA'!C121</f>
        <v>1020</v>
      </c>
      <c r="D121" s="162">
        <f>'01 -OPĆI'!D121+'02- KOMUNALNI'!D121+'03-SMEĆE'!D121+'04-PROMIDŽBA'!C121+'04-H.G.I.'!D121+'05-IGRALIŠTA'!D121+'08-PREFAKTURIRATI ALBANEŽ'!C121</f>
        <v>1019.52</v>
      </c>
      <c r="E121" s="157">
        <f t="shared" si="3"/>
        <v>0.99952941176470589</v>
      </c>
      <c r="F121" s="82">
        <f>'01 -OPĆI'!F121+'02- KOMUNALNI'!F121+'03-SMEĆE'!F121+'04-PROMIDŽBA'!E121+'04-H.G.I.'!F121+'05-IGRALIŠTA'!F121+'08-PREFAKTURIRATI ALBANEŽ'!E121</f>
        <v>7680</v>
      </c>
    </row>
    <row r="122" spans="1:6" ht="30" customHeight="1" x14ac:dyDescent="0.25">
      <c r="A122" s="9"/>
      <c r="B122" s="8" t="s">
        <v>115</v>
      </c>
      <c r="C122" s="162">
        <f>'01 -OPĆI'!C122+'02- KOMUNALNI'!C122+'03-SMEĆE'!C122+'04-H.G.I.'!C122+'05-IGRALIŠTA'!C122</f>
        <v>3834</v>
      </c>
      <c r="D122" s="162">
        <f>'01 -OPĆI'!D122+'02- KOMUNALNI'!D122+'03-SMEĆE'!D122+'04-PROMIDŽBA'!C122+'04-H.G.I.'!D122+'05-IGRALIŠTA'!D122+'08-PREFAKTURIRATI ALBANEŽ'!C122</f>
        <v>4674.8899999999994</v>
      </c>
      <c r="E122" s="157">
        <f t="shared" si="3"/>
        <v>1.2193244653103807</v>
      </c>
      <c r="F122" s="82">
        <f>'01 -OPĆI'!F122+'02- KOMUNALNI'!F122+'03-SMEĆE'!F122+'04-PROMIDŽBA'!E122+'04-H.G.I.'!F122+'05-IGRALIŠTA'!F122+'08-PREFAKTURIRATI ALBANEŽ'!E122</f>
        <v>21000</v>
      </c>
    </row>
    <row r="123" spans="1:6" ht="30" customHeight="1" x14ac:dyDescent="0.25">
      <c r="A123" s="9"/>
      <c r="B123" s="8" t="s">
        <v>116</v>
      </c>
      <c r="C123" s="162">
        <f>'01 -OPĆI'!C123+'02- KOMUNALNI'!C123+'03-SMEĆE'!C123+'04-H.G.I.'!C123+'05-IGRALIŠTA'!C123</f>
        <v>2223</v>
      </c>
      <c r="D123" s="162">
        <f>'01 -OPĆI'!D123+'02- KOMUNALNI'!D123+'03-SMEĆE'!D123+'04-PROMIDŽBA'!C123+'04-H.G.I.'!D123+'05-IGRALIŠTA'!D123+'08-PREFAKTURIRATI ALBANEŽ'!C123</f>
        <v>2062.73</v>
      </c>
      <c r="E123" s="157">
        <f t="shared" si="3"/>
        <v>0.92790373369320733</v>
      </c>
      <c r="F123" s="82">
        <f>'01 -OPĆI'!F123+'02- KOMUNALNI'!F123+'03-SMEĆE'!F123+'04-PROMIDŽBA'!E123+'04-H.G.I.'!F123+'05-IGRALIŠTA'!F123+'08-PREFAKTURIRATI ALBANEŽ'!E123</f>
        <v>1715</v>
      </c>
    </row>
    <row r="124" spans="1:6" ht="30" customHeight="1" x14ac:dyDescent="0.25">
      <c r="A124" s="9"/>
      <c r="B124" s="8" t="s">
        <v>117</v>
      </c>
      <c r="C124" s="162">
        <f>'01 -OPĆI'!C124+'02- KOMUNALNI'!C124+'03-SMEĆE'!C124+'04-H.G.I.'!C124+'05-IGRALIŠTA'!C124</f>
        <v>332</v>
      </c>
      <c r="D124" s="162">
        <f>'01 -OPĆI'!D124+'02- KOMUNALNI'!D124+'03-SMEĆE'!D124+'04-PROMIDŽBA'!C124+'04-H.G.I.'!D124+'05-IGRALIŠTA'!D124+'08-PREFAKTURIRATI ALBANEŽ'!C124</f>
        <v>332</v>
      </c>
      <c r="E124" s="157">
        <f t="shared" si="3"/>
        <v>1</v>
      </c>
      <c r="F124" s="82">
        <f>'01 -OPĆI'!F124+'02- KOMUNALNI'!F124+'03-SMEĆE'!F124+'04-PROMIDŽBA'!E124+'04-H.G.I.'!F124+'05-IGRALIŠTA'!F124+'08-PREFAKTURIRATI ALBANEŽ'!E124</f>
        <v>4700</v>
      </c>
    </row>
    <row r="125" spans="1:6" ht="30" customHeight="1" x14ac:dyDescent="0.25">
      <c r="A125" s="9"/>
      <c r="B125" s="8" t="s">
        <v>118</v>
      </c>
      <c r="C125" s="162">
        <f>'01 -OPĆI'!C125+'02- KOMUNALNI'!C125+'03-SMEĆE'!C125+'04-H.G.I.'!C125+'05-IGRALIŠTA'!C125</f>
        <v>11311</v>
      </c>
      <c r="D125" s="162">
        <f>'01 -OPĆI'!D125+'02- KOMUNALNI'!D125+'03-SMEĆE'!D125+'04-PROMIDŽBA'!C125+'04-H.G.I.'!D125+'05-IGRALIŠTA'!D125+'08-PREFAKTURIRATI ALBANEŽ'!C125</f>
        <v>13722.6</v>
      </c>
      <c r="E125" s="157">
        <f t="shared" si="3"/>
        <v>1.2132083812218195</v>
      </c>
      <c r="F125" s="82">
        <f>'01 -OPĆI'!F125+'02- KOMUNALNI'!F125+'03-SMEĆE'!F125+'04-PROMIDŽBA'!E125+'04-H.G.I.'!F125+'05-IGRALIŠTA'!F125+'08-PREFAKTURIRATI ALBANEŽ'!E125</f>
        <v>28700</v>
      </c>
    </row>
    <row r="126" spans="1:6" s="52" customFormat="1" ht="30" customHeight="1" x14ac:dyDescent="0.25">
      <c r="A126" s="175" t="s">
        <v>23</v>
      </c>
      <c r="B126" s="176" t="s">
        <v>119</v>
      </c>
      <c r="C126" s="177">
        <f>C127+C128</f>
        <v>10493</v>
      </c>
      <c r="D126" s="177">
        <f>D127+D128</f>
        <v>9219.7100000000009</v>
      </c>
      <c r="E126" s="153">
        <f t="shared" si="3"/>
        <v>0.87865338797293446</v>
      </c>
      <c r="F126" s="94">
        <f>F127+F128</f>
        <v>83935</v>
      </c>
    </row>
    <row r="127" spans="1:6" ht="30" customHeight="1" x14ac:dyDescent="0.25">
      <c r="A127" s="9"/>
      <c r="B127" s="8" t="s">
        <v>120</v>
      </c>
      <c r="C127" s="162">
        <f>'01 -OPĆI'!C127+'02- KOMUNALNI'!C127+'03-SMEĆE'!C127+'04-H.G.I.'!C127+'05-IGRALIŠTA'!C127</f>
        <v>40</v>
      </c>
      <c r="D127" s="162">
        <f>'01 -OPĆI'!D127+'02- KOMUNALNI'!D127+'03-SMEĆE'!D127+'04-PROMIDŽBA'!C127+'04-H.G.I.'!D127+'05-IGRALIŠTA'!D127+'08-PREFAKTURIRATI ALBANEŽ'!C127</f>
        <v>39.93</v>
      </c>
      <c r="E127" s="157">
        <f t="shared" si="3"/>
        <v>0.99824999999999997</v>
      </c>
      <c r="F127" s="82">
        <f>'01 -OPĆI'!F127+'02- KOMUNALNI'!F127+'03-SMEĆE'!F127+'04-PROMIDŽBA'!E127+'04-H.G.I.'!F127+'05-IGRALIŠTA'!F127+'08-PREFAKTURIRATI ALBANEŽ'!E127</f>
        <v>5</v>
      </c>
    </row>
    <row r="128" spans="1:6" ht="30" customHeight="1" x14ac:dyDescent="0.25">
      <c r="A128" s="9"/>
      <c r="B128" s="8" t="s">
        <v>164</v>
      </c>
      <c r="C128" s="162">
        <f>'01 -OPĆI'!C128+'02- KOMUNALNI'!C128+'03-SMEĆE'!C128+'04-H.G.I.'!C128+'05-IGRALIŠTA'!C128</f>
        <v>10453</v>
      </c>
      <c r="D128" s="162">
        <f>'01 -OPĆI'!D128+'02- KOMUNALNI'!D128+'03-SMEĆE'!D128+'04-PROMIDŽBA'!C128+'04-H.G.I.'!D128+'05-IGRALIŠTA'!D128+'08-PREFAKTURIRATI ALBANEŽ'!C128</f>
        <v>9179.7800000000007</v>
      </c>
      <c r="E128" s="157">
        <f t="shared" si="3"/>
        <v>0.87819573328231137</v>
      </c>
      <c r="F128" s="82">
        <f>'01 -OPĆI'!F128+'02- KOMUNALNI'!F128+'03-SMEĆE'!F128+'04-PROMIDŽBA'!E128+'04-H.G.I.'!F128+'05-IGRALIŠTA'!F128+'08-PREFAKTURIRATI ALBANEŽ'!E128</f>
        <v>83930</v>
      </c>
    </row>
    <row r="129" spans="1:6" s="52" customFormat="1" ht="30" customHeight="1" x14ac:dyDescent="0.25">
      <c r="A129" s="175" t="s">
        <v>25</v>
      </c>
      <c r="B129" s="176" t="s">
        <v>122</v>
      </c>
      <c r="C129" s="177">
        <f>C130+C131+C132+C133</f>
        <v>5438</v>
      </c>
      <c r="D129" s="177">
        <f>D130+D131+D132+D133</f>
        <v>2557.34</v>
      </c>
      <c r="E129" s="153">
        <f t="shared" si="3"/>
        <v>0.4702721588819419</v>
      </c>
      <c r="F129" s="94">
        <f>F130+F131+F132+F133</f>
        <v>76000</v>
      </c>
    </row>
    <row r="130" spans="1:6" s="43" customFormat="1" ht="30" customHeight="1" x14ac:dyDescent="0.25">
      <c r="A130" s="44"/>
      <c r="B130" s="18" t="s">
        <v>123</v>
      </c>
      <c r="C130" s="162">
        <f>'01 -OPĆI'!C130+'02- KOMUNALNI'!C130+'03-SMEĆE'!C130+'04-H.G.I.'!C130+'05-IGRALIŠTA'!C130</f>
        <v>3932</v>
      </c>
      <c r="D130" s="162">
        <f>'01 -OPĆI'!D130+'02- KOMUNALNI'!D130+'03-SMEĆE'!D130+'04-PROMIDŽBA'!C130+'04-H.G.I.'!D130+'05-IGRALIŠTA'!D130+'08-PREFAKTURIRATI ALBANEŽ'!C130</f>
        <v>1043.28</v>
      </c>
      <c r="E130" s="157">
        <f t="shared" si="3"/>
        <v>0.26533062054933876</v>
      </c>
      <c r="F130" s="82">
        <f>'01 -OPĆI'!F130+'02- KOMUNALNI'!F130+'03-SMEĆE'!F130+'04-PROMIDŽBA'!E130+'04-H.G.I.'!F130+'05-IGRALIŠTA'!F130+'08-PREFAKTURIRATI ALBANEŽ'!E130</f>
        <v>70000</v>
      </c>
    </row>
    <row r="131" spans="1:6" ht="51" customHeight="1" x14ac:dyDescent="0.25">
      <c r="A131" s="9"/>
      <c r="B131" s="8" t="s">
        <v>124</v>
      </c>
      <c r="C131" s="162">
        <f>'01 -OPĆI'!C131+'02- KOMUNALNI'!C131+'03-SMEĆE'!C131+'04-H.G.I.'!C131+'05-IGRALIŠTA'!C131</f>
        <v>6</v>
      </c>
      <c r="D131" s="162">
        <f>'01 -OPĆI'!D131+'02- KOMUNALNI'!D131+'03-SMEĆE'!D131+'04-PROMIDŽBA'!C131+'04-H.G.I.'!D131+'05-IGRALIŠTA'!D131+'08-PREFAKTURIRATI ALBANEŽ'!C131</f>
        <v>7.8900000000000006</v>
      </c>
      <c r="E131" s="157">
        <f t="shared" si="3"/>
        <v>1.3150000000000002</v>
      </c>
      <c r="F131" s="82">
        <f>'01 -OPĆI'!F131+'02- KOMUNALNI'!F131+'03-SMEĆE'!F131+'04-PROMIDŽBA'!E131+'04-H.G.I.'!F131+'05-IGRALIŠTA'!F131+'08-PREFAKTURIRATI ALBANEŽ'!E131</f>
        <v>0</v>
      </c>
    </row>
    <row r="132" spans="1:6" ht="30" customHeight="1" x14ac:dyDescent="0.25">
      <c r="A132" s="9"/>
      <c r="B132" s="8" t="s">
        <v>125</v>
      </c>
      <c r="C132" s="162">
        <f>'01 -OPĆI'!C132+'02- KOMUNALNI'!C132+'03-SMEĆE'!C132+'04-H.G.I.'!C132+'05-IGRALIŠTA'!C132</f>
        <v>1500</v>
      </c>
      <c r="D132" s="162">
        <f>'01 -OPĆI'!D132+'02- KOMUNALNI'!D132+'03-SMEĆE'!D132+'04-PROMIDŽBA'!C132+'04-H.G.I.'!D132+'05-IGRALIŠTA'!D132+'08-PREFAKTURIRATI ALBANEŽ'!C132</f>
        <v>1500</v>
      </c>
      <c r="E132" s="157">
        <f t="shared" si="3"/>
        <v>1</v>
      </c>
      <c r="F132" s="82">
        <f>'01 -OPĆI'!F132+'02- KOMUNALNI'!F132+'03-SMEĆE'!F132+'04-PROMIDŽBA'!E132+'04-H.G.I.'!F132+'05-IGRALIŠTA'!F132+'08-PREFAKTURIRATI ALBANEŽ'!E132</f>
        <v>4000</v>
      </c>
    </row>
    <row r="133" spans="1:6" ht="30" customHeight="1" x14ac:dyDescent="0.25">
      <c r="A133" s="9"/>
      <c r="B133" s="8" t="s">
        <v>126</v>
      </c>
      <c r="C133" s="162">
        <f>'01 -OPĆI'!C133+'02- KOMUNALNI'!C133+'03-SMEĆE'!C133+'04-H.G.I.'!C133+'05-IGRALIŠTA'!C133</f>
        <v>0</v>
      </c>
      <c r="D133" s="162">
        <f>'01 -OPĆI'!D133+'02- KOMUNALNI'!D133+'03-SMEĆE'!D133+'04-PROMIDŽBA'!C133+'04-H.G.I.'!D133+'05-IGRALIŠTA'!D133+'08-PREFAKTURIRATI ALBANEŽ'!C133</f>
        <v>6.17</v>
      </c>
      <c r="E133" s="157" t="e">
        <f t="shared" si="3"/>
        <v>#DIV/0!</v>
      </c>
      <c r="F133" s="82">
        <f>'01 -OPĆI'!F133+'02- KOMUNALNI'!F133+'03-SMEĆE'!F133+'04-PROMIDŽBA'!E133+'04-H.G.I.'!F133+'05-IGRALIŠTA'!F133+'08-PREFAKTURIRATI ALBANEŽ'!E133</f>
        <v>2000</v>
      </c>
    </row>
    <row r="134" spans="1:6" s="53" customFormat="1" ht="30" customHeight="1" x14ac:dyDescent="0.25">
      <c r="A134" s="178" t="s">
        <v>27</v>
      </c>
      <c r="B134" s="179" t="s">
        <v>128</v>
      </c>
      <c r="C134" s="171">
        <f t="shared" ref="C134" si="5">C9-C29</f>
        <v>83406</v>
      </c>
      <c r="D134" s="171">
        <f t="shared" ref="D134" si="6">D9-D29</f>
        <v>136931.70999999996</v>
      </c>
      <c r="E134" s="153">
        <f t="shared" si="3"/>
        <v>1.6417489149461666</v>
      </c>
      <c r="F134" s="95">
        <f t="shared" ref="F134" si="7">F9-F29</f>
        <v>-1124100</v>
      </c>
    </row>
    <row r="135" spans="1:6" x14ac:dyDescent="0.25">
      <c r="A135" s="144"/>
      <c r="B135" s="79"/>
      <c r="C135" s="77"/>
      <c r="D135" s="77"/>
      <c r="E135" s="77"/>
    </row>
    <row r="136" spans="1:6" x14ac:dyDescent="0.25">
      <c r="A136" s="144"/>
      <c r="B136" s="79"/>
      <c r="C136" s="77"/>
      <c r="D136" s="77"/>
      <c r="E136" s="77"/>
    </row>
  </sheetData>
  <mergeCells count="14">
    <mergeCell ref="H55:J55"/>
    <mergeCell ref="B4:E4"/>
    <mergeCell ref="A6:A8"/>
    <mergeCell ref="B6:B8"/>
    <mergeCell ref="D6:D8"/>
    <mergeCell ref="E6:E8"/>
    <mergeCell ref="C6:C8"/>
    <mergeCell ref="F6:F8"/>
    <mergeCell ref="F26:F28"/>
    <mergeCell ref="A26:A28"/>
    <mergeCell ref="B26:B28"/>
    <mergeCell ref="D26:D28"/>
    <mergeCell ref="E26:E28"/>
    <mergeCell ref="C26:C28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80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4"/>
  <sheetViews>
    <sheetView topLeftCell="A7" workbookViewId="0">
      <selection activeCell="A120" sqref="A120:XFD120"/>
    </sheetView>
  </sheetViews>
  <sheetFormatPr defaultRowHeight="15" x14ac:dyDescent="0.25"/>
  <cols>
    <col min="1" max="1" width="7.140625" style="38" customWidth="1"/>
    <col min="2" max="2" width="31.140625" style="45" customWidth="1"/>
    <col min="3" max="4" width="17.5703125" style="77" customWidth="1"/>
    <col min="5" max="5" width="19.42578125" style="154" customWidth="1"/>
    <col min="6" max="6" width="19.42578125" style="96" hidden="1" customWidth="1"/>
    <col min="7" max="7" width="17.140625" style="27" customWidth="1"/>
    <col min="8" max="8" width="18.7109375" style="27" customWidth="1"/>
    <col min="9" max="9" width="9.140625" style="27"/>
    <col min="10" max="10" width="14.85546875" style="27" bestFit="1" customWidth="1"/>
    <col min="11" max="16384" width="9.140625" style="27"/>
  </cols>
  <sheetData>
    <row r="1" spans="1:11" x14ac:dyDescent="0.25">
      <c r="A1" s="61"/>
      <c r="B1" s="62"/>
      <c r="C1" s="63"/>
      <c r="D1" s="63"/>
      <c r="E1" s="145"/>
      <c r="F1" s="86"/>
    </row>
    <row r="2" spans="1:11" x14ac:dyDescent="0.25">
      <c r="A2" s="64"/>
      <c r="B2" s="14" t="s">
        <v>0</v>
      </c>
      <c r="C2" s="99"/>
      <c r="D2" s="99"/>
      <c r="E2" s="146"/>
      <c r="F2" s="103"/>
    </row>
    <row r="3" spans="1:11" s="47" customFormat="1" ht="15.75" x14ac:dyDescent="0.25">
      <c r="A3" s="1" t="s">
        <v>1</v>
      </c>
      <c r="B3" s="81" t="s">
        <v>166</v>
      </c>
      <c r="C3" s="25"/>
      <c r="D3" s="25"/>
      <c r="E3" s="147"/>
      <c r="F3" s="88"/>
    </row>
    <row r="4" spans="1:11" ht="15.75" x14ac:dyDescent="0.25">
      <c r="A4" s="66"/>
      <c r="B4" s="181" t="s">
        <v>170</v>
      </c>
      <c r="C4" s="181"/>
      <c r="D4" s="181"/>
      <c r="E4" s="181"/>
    </row>
    <row r="5" spans="1:11" ht="15.75" x14ac:dyDescent="0.25">
      <c r="A5" s="32"/>
      <c r="B5" s="30"/>
      <c r="C5" s="31"/>
      <c r="D5" s="31"/>
      <c r="E5" s="148"/>
      <c r="F5" s="86"/>
    </row>
    <row r="6" spans="1:11" s="28" customFormat="1" ht="15" customHeight="1" x14ac:dyDescent="0.25">
      <c r="A6" s="204" t="s">
        <v>1</v>
      </c>
      <c r="B6" s="207" t="s">
        <v>2</v>
      </c>
      <c r="C6" s="188" t="s">
        <v>171</v>
      </c>
      <c r="D6" s="188" t="s">
        <v>172</v>
      </c>
      <c r="E6" s="191" t="s">
        <v>165</v>
      </c>
      <c r="F6" s="194" t="s">
        <v>154</v>
      </c>
    </row>
    <row r="7" spans="1:11" s="28" customFormat="1" ht="15" customHeight="1" x14ac:dyDescent="0.25">
      <c r="A7" s="205"/>
      <c r="B7" s="208"/>
      <c r="C7" s="189"/>
      <c r="D7" s="189"/>
      <c r="E7" s="192"/>
      <c r="F7" s="195"/>
    </row>
    <row r="8" spans="1:11" s="28" customFormat="1" ht="43.5" customHeight="1" x14ac:dyDescent="0.25">
      <c r="A8" s="206"/>
      <c r="B8" s="209"/>
      <c r="C8" s="190"/>
      <c r="D8" s="190"/>
      <c r="E8" s="193"/>
      <c r="F8" s="196"/>
    </row>
    <row r="9" spans="1:11" s="28" customFormat="1" ht="30" customHeight="1" x14ac:dyDescent="0.25">
      <c r="A9" s="59" t="s">
        <v>3</v>
      </c>
      <c r="B9" s="60" t="s">
        <v>4</v>
      </c>
      <c r="C9" s="167">
        <f>C10+C11+C12+C13+C14+C15+C16+C17+C18+C19+C20+C21+C22+C23+C24+C25</f>
        <v>43980</v>
      </c>
      <c r="D9" s="167">
        <f>D10+D11+D12+D13+D14+D15+D16+D17+D18+D19+D20+D21+D22+D23+D24+D25</f>
        <v>43461.31</v>
      </c>
      <c r="E9" s="149">
        <f>D9/C9</f>
        <v>0.98820623010459296</v>
      </c>
      <c r="F9" s="104">
        <f>F10+F11+F12+F13+F14+F15+F16+F17+F18+F19+F20+F21+F22+F23+F24+F25</f>
        <v>529400</v>
      </c>
      <c r="H9" s="116"/>
    </row>
    <row r="10" spans="1:11" ht="30" customHeight="1" x14ac:dyDescent="0.25">
      <c r="A10" s="35"/>
      <c r="B10" s="16" t="s">
        <v>6</v>
      </c>
      <c r="C10" s="162">
        <v>28274</v>
      </c>
      <c r="D10" s="162">
        <v>32022.18</v>
      </c>
      <c r="E10" s="156">
        <f t="shared" ref="E10:E23" si="0">D10/C10</f>
        <v>1.1325663153427177</v>
      </c>
      <c r="F10" s="82">
        <v>520500</v>
      </c>
      <c r="H10" s="203"/>
      <c r="I10" s="135"/>
      <c r="J10" s="135"/>
      <c r="K10" s="135"/>
    </row>
    <row r="11" spans="1:11" ht="30" customHeight="1" x14ac:dyDescent="0.25">
      <c r="A11" s="37"/>
      <c r="B11" s="8" t="s">
        <v>8</v>
      </c>
      <c r="C11" s="162"/>
      <c r="D11" s="162"/>
      <c r="E11" s="156"/>
      <c r="F11" s="82"/>
      <c r="H11" s="203"/>
    </row>
    <row r="12" spans="1:11" ht="30" customHeight="1" x14ac:dyDescent="0.25">
      <c r="A12" s="37"/>
      <c r="B12" s="8" t="s">
        <v>10</v>
      </c>
      <c r="C12" s="162"/>
      <c r="D12" s="162"/>
      <c r="E12" s="156"/>
      <c r="F12" s="82"/>
      <c r="H12" s="6"/>
      <c r="I12" s="155"/>
    </row>
    <row r="13" spans="1:11" ht="30" customHeight="1" x14ac:dyDescent="0.25">
      <c r="A13" s="35"/>
      <c r="B13" s="8" t="s">
        <v>12</v>
      </c>
      <c r="C13" s="162"/>
      <c r="D13" s="162"/>
      <c r="E13" s="156"/>
      <c r="F13" s="82"/>
    </row>
    <row r="14" spans="1:11" ht="30" hidden="1" customHeight="1" x14ac:dyDescent="0.25">
      <c r="A14" s="37"/>
      <c r="B14" s="8" t="s">
        <v>14</v>
      </c>
      <c r="C14" s="162"/>
      <c r="D14" s="162"/>
      <c r="E14" s="156"/>
      <c r="F14" s="82"/>
    </row>
    <row r="15" spans="1:11" ht="30" customHeight="1" x14ac:dyDescent="0.25">
      <c r="A15" s="37"/>
      <c r="B15" s="8" t="s">
        <v>16</v>
      </c>
      <c r="C15" s="162"/>
      <c r="D15" s="162"/>
      <c r="E15" s="156"/>
      <c r="F15" s="82"/>
    </row>
    <row r="16" spans="1:11" ht="30" hidden="1" customHeight="1" x14ac:dyDescent="0.25">
      <c r="A16" s="35"/>
      <c r="B16" s="8" t="s">
        <v>18</v>
      </c>
      <c r="C16" s="162"/>
      <c r="D16" s="162"/>
      <c r="E16" s="156"/>
      <c r="F16" s="82"/>
    </row>
    <row r="17" spans="1:8" ht="30" hidden="1" customHeight="1" x14ac:dyDescent="0.25">
      <c r="A17" s="37"/>
      <c r="B17" s="8" t="s">
        <v>20</v>
      </c>
      <c r="C17" s="162"/>
      <c r="D17" s="162"/>
      <c r="E17" s="156"/>
      <c r="F17" s="82"/>
    </row>
    <row r="18" spans="1:8" ht="30" hidden="1" customHeight="1" x14ac:dyDescent="0.25">
      <c r="A18" s="37"/>
      <c r="B18" s="8" t="s">
        <v>22</v>
      </c>
      <c r="C18" s="162"/>
      <c r="D18" s="162"/>
      <c r="E18" s="156"/>
      <c r="F18" s="82"/>
    </row>
    <row r="19" spans="1:8" ht="30" hidden="1" customHeight="1" x14ac:dyDescent="0.25">
      <c r="A19" s="35"/>
      <c r="B19" s="8" t="s">
        <v>24</v>
      </c>
      <c r="C19" s="162"/>
      <c r="D19" s="162"/>
      <c r="E19" s="156"/>
      <c r="F19" s="82"/>
    </row>
    <row r="20" spans="1:8" ht="30" customHeight="1" x14ac:dyDescent="0.25">
      <c r="A20" s="37"/>
      <c r="B20" s="8" t="s">
        <v>187</v>
      </c>
      <c r="C20" s="162"/>
      <c r="D20" s="162"/>
      <c r="E20" s="156"/>
      <c r="F20" s="82"/>
    </row>
    <row r="21" spans="1:8" ht="30" hidden="1" customHeight="1" x14ac:dyDescent="0.25">
      <c r="A21" s="37"/>
      <c r="B21" s="8" t="s">
        <v>28</v>
      </c>
      <c r="C21" s="162"/>
      <c r="D21" s="162"/>
      <c r="E21" s="156"/>
      <c r="F21" s="82"/>
    </row>
    <row r="22" spans="1:8" ht="30" customHeight="1" x14ac:dyDescent="0.25">
      <c r="A22" s="35"/>
      <c r="B22" s="8" t="s">
        <v>30</v>
      </c>
      <c r="C22" s="168">
        <v>162</v>
      </c>
      <c r="D22" s="162">
        <v>272.95999999999998</v>
      </c>
      <c r="E22" s="156">
        <f t="shared" si="0"/>
        <v>1.6849382716049381</v>
      </c>
      <c r="F22" s="105">
        <v>900</v>
      </c>
    </row>
    <row r="23" spans="1:8" ht="30" customHeight="1" x14ac:dyDescent="0.25">
      <c r="A23" s="37"/>
      <c r="B23" s="8" t="s">
        <v>32</v>
      </c>
      <c r="C23" s="168">
        <v>15544</v>
      </c>
      <c r="D23" s="162">
        <f>14.68+11043.99+107.5</f>
        <v>11166.17</v>
      </c>
      <c r="E23" s="156">
        <f t="shared" si="0"/>
        <v>0.71835885229027274</v>
      </c>
      <c r="F23" s="105">
        <v>8000</v>
      </c>
    </row>
    <row r="24" spans="1:8" ht="30" customHeight="1" x14ac:dyDescent="0.25">
      <c r="A24" s="37"/>
      <c r="B24" s="8" t="s">
        <v>34</v>
      </c>
      <c r="C24" s="168"/>
      <c r="D24" s="162"/>
      <c r="E24" s="156"/>
      <c r="F24" s="105">
        <v>0</v>
      </c>
    </row>
    <row r="25" spans="1:8" s="77" customFormat="1" ht="30" customHeight="1" x14ac:dyDescent="0.25">
      <c r="A25" s="35"/>
      <c r="B25" s="8" t="s">
        <v>36</v>
      </c>
      <c r="C25" s="168"/>
      <c r="D25" s="162"/>
      <c r="E25" s="156"/>
      <c r="F25" s="105"/>
    </row>
    <row r="26" spans="1:8" s="58" customFormat="1" ht="30" customHeight="1" x14ac:dyDescent="0.25">
      <c r="A26" s="210" t="s">
        <v>1</v>
      </c>
      <c r="B26" s="211" t="s">
        <v>37</v>
      </c>
      <c r="C26" s="188" t="s">
        <v>171</v>
      </c>
      <c r="D26" s="188" t="s">
        <v>172</v>
      </c>
      <c r="E26" s="191" t="s">
        <v>165</v>
      </c>
      <c r="F26" s="194" t="s">
        <v>154</v>
      </c>
    </row>
    <row r="27" spans="1:8" s="58" customFormat="1" ht="46.5" customHeight="1" x14ac:dyDescent="0.25">
      <c r="A27" s="210"/>
      <c r="B27" s="211"/>
      <c r="C27" s="189"/>
      <c r="D27" s="189"/>
      <c r="E27" s="192"/>
      <c r="F27" s="195"/>
    </row>
    <row r="28" spans="1:8" s="58" customFormat="1" ht="30" hidden="1" customHeight="1" x14ac:dyDescent="0.25">
      <c r="A28" s="210"/>
      <c r="B28" s="211"/>
      <c r="C28" s="190"/>
      <c r="D28" s="190"/>
      <c r="E28" s="193"/>
      <c r="F28" s="196"/>
    </row>
    <row r="29" spans="1:8" s="58" customFormat="1" ht="30" customHeight="1" x14ac:dyDescent="0.25">
      <c r="A29" s="69" t="s">
        <v>38</v>
      </c>
      <c r="B29" s="60" t="s">
        <v>39</v>
      </c>
      <c r="C29" s="169">
        <f>C31+C48+C99+C101+C105+C109+C126+C129+C107</f>
        <v>333632</v>
      </c>
      <c r="D29" s="169">
        <f>D31+D48+D99+D101+D105+D109+D126+D129+D107</f>
        <v>338990.73000000004</v>
      </c>
      <c r="E29" s="151">
        <f>D29/C29</f>
        <v>1.016061798628429</v>
      </c>
      <c r="F29" s="106">
        <f t="shared" ref="F29" si="1">F31+F48+F99+F101+F105+F109+F126+F129+F107</f>
        <v>2470635</v>
      </c>
      <c r="H29" s="120"/>
    </row>
    <row r="30" spans="1:8" ht="30" customHeight="1" x14ac:dyDescent="0.25">
      <c r="A30" s="39"/>
      <c r="B30" s="40"/>
      <c r="C30" s="162"/>
      <c r="D30" s="162"/>
      <c r="E30" s="152"/>
      <c r="F30" s="107"/>
    </row>
    <row r="31" spans="1:8" s="67" customFormat="1" ht="30" customHeight="1" x14ac:dyDescent="0.25">
      <c r="A31" s="49" t="s">
        <v>5</v>
      </c>
      <c r="B31" s="50" t="s">
        <v>40</v>
      </c>
      <c r="C31" s="164">
        <f>C32+C33+C34+C35+C36+C37+C38+C39+C40+C41+C42+C43+C44+C45+C46+C47</f>
        <v>32353</v>
      </c>
      <c r="D31" s="164">
        <f>D32+D33+D34+D35+D36+D37+D38+D39+D40+D41+D42+D43+D44+D45+D46+D47</f>
        <v>31182.550000000003</v>
      </c>
      <c r="E31" s="153">
        <f>D31/C31</f>
        <v>0.96382252032269045</v>
      </c>
      <c r="F31" s="93">
        <f t="shared" ref="F31" si="2">F32+F33+F34+F35+F36+F37+F38+F39+F40+F41+F42+F43+F44+F45+F46+F47</f>
        <v>144700</v>
      </c>
      <c r="H31" s="115"/>
    </row>
    <row r="32" spans="1:8" s="46" customFormat="1" ht="30" customHeight="1" x14ac:dyDescent="0.25">
      <c r="A32" s="42"/>
      <c r="B32" s="18" t="s">
        <v>41</v>
      </c>
      <c r="C32" s="168">
        <v>7</v>
      </c>
      <c r="D32" s="162">
        <v>13.92</v>
      </c>
      <c r="E32" s="157">
        <f t="shared" ref="E32:E95" si="3">D32/C32</f>
        <v>1.9885714285714287</v>
      </c>
      <c r="F32" s="105">
        <v>3000</v>
      </c>
    </row>
    <row r="33" spans="1:8" s="46" customFormat="1" ht="30" customHeight="1" x14ac:dyDescent="0.25">
      <c r="A33" s="42"/>
      <c r="B33" s="18" t="s">
        <v>42</v>
      </c>
      <c r="C33" s="168">
        <v>83</v>
      </c>
      <c r="D33" s="162">
        <v>44.5</v>
      </c>
      <c r="E33" s="157">
        <f t="shared" si="3"/>
        <v>0.53614457831325302</v>
      </c>
      <c r="F33" s="105">
        <v>1200</v>
      </c>
    </row>
    <row r="34" spans="1:8" ht="30" customHeight="1" x14ac:dyDescent="0.25">
      <c r="A34" s="9" t="s">
        <v>1</v>
      </c>
      <c r="B34" s="8" t="s">
        <v>43</v>
      </c>
      <c r="C34" s="168">
        <v>1802</v>
      </c>
      <c r="D34" s="162">
        <f>1828.67</f>
        <v>1828.67</v>
      </c>
      <c r="E34" s="157">
        <f t="shared" si="3"/>
        <v>1.0148002219755827</v>
      </c>
      <c r="F34" s="105">
        <v>15000</v>
      </c>
    </row>
    <row r="35" spans="1:8" ht="30" customHeight="1" x14ac:dyDescent="0.25">
      <c r="A35" s="9"/>
      <c r="B35" s="8" t="s">
        <v>44</v>
      </c>
      <c r="C35" s="168"/>
      <c r="D35" s="162"/>
      <c r="E35" s="157"/>
      <c r="F35" s="105">
        <v>4000</v>
      </c>
    </row>
    <row r="36" spans="1:8" ht="30" customHeight="1" x14ac:dyDescent="0.25">
      <c r="A36" s="9"/>
      <c r="B36" s="8" t="s">
        <v>45</v>
      </c>
      <c r="C36" s="168">
        <v>33</v>
      </c>
      <c r="D36" s="162">
        <f>52.83+33.2</f>
        <v>86.03</v>
      </c>
      <c r="E36" s="157">
        <f t="shared" si="3"/>
        <v>2.6069696969696969</v>
      </c>
      <c r="F36" s="105">
        <v>2200</v>
      </c>
    </row>
    <row r="37" spans="1:8" ht="30" customHeight="1" x14ac:dyDescent="0.25">
      <c r="A37" s="9" t="s">
        <v>1</v>
      </c>
      <c r="B37" s="8" t="s">
        <v>46</v>
      </c>
      <c r="C37" s="168">
        <v>9048</v>
      </c>
      <c r="D37" s="162">
        <v>8748.25</v>
      </c>
      <c r="E37" s="157">
        <f t="shared" si="3"/>
        <v>0.96687113174182138</v>
      </c>
      <c r="F37" s="105">
        <v>49000</v>
      </c>
    </row>
    <row r="38" spans="1:8" ht="30" customHeight="1" x14ac:dyDescent="0.25">
      <c r="A38" s="9"/>
      <c r="B38" s="8" t="s">
        <v>47</v>
      </c>
      <c r="C38" s="168"/>
      <c r="D38" s="162"/>
      <c r="E38" s="157"/>
      <c r="F38" s="105"/>
    </row>
    <row r="39" spans="1:8" ht="30" customHeight="1" x14ac:dyDescent="0.25">
      <c r="A39" s="9"/>
      <c r="B39" s="8" t="s">
        <v>48</v>
      </c>
      <c r="C39" s="168">
        <v>3045</v>
      </c>
      <c r="D39" s="162">
        <f>2844.74</f>
        <v>2844.74</v>
      </c>
      <c r="E39" s="157">
        <f t="shared" si="3"/>
        <v>0.93423316912972076</v>
      </c>
      <c r="F39" s="105">
        <v>12000</v>
      </c>
    </row>
    <row r="40" spans="1:8" ht="30" customHeight="1" x14ac:dyDescent="0.25">
      <c r="A40" s="9"/>
      <c r="B40" s="8" t="s">
        <v>49</v>
      </c>
      <c r="C40" s="168"/>
      <c r="D40" s="162"/>
      <c r="E40" s="157"/>
      <c r="F40" s="105"/>
    </row>
    <row r="41" spans="1:8" ht="30" customHeight="1" x14ac:dyDescent="0.25">
      <c r="A41" s="9"/>
      <c r="B41" s="8" t="s">
        <v>133</v>
      </c>
      <c r="C41" s="168">
        <v>208</v>
      </c>
      <c r="D41" s="162">
        <f>115.65+92.52</f>
        <v>208.17000000000002</v>
      </c>
      <c r="E41" s="157"/>
      <c r="F41" s="105"/>
    </row>
    <row r="42" spans="1:8" ht="30" customHeight="1" x14ac:dyDescent="0.25">
      <c r="A42" s="9"/>
      <c r="B42" s="8" t="s">
        <v>139</v>
      </c>
      <c r="C42" s="168">
        <v>1267</v>
      </c>
      <c r="D42" s="162">
        <v>1279.6600000000001</v>
      </c>
      <c r="E42" s="157"/>
      <c r="F42" s="105">
        <v>8000</v>
      </c>
    </row>
    <row r="43" spans="1:8" ht="30" customHeight="1" x14ac:dyDescent="0.25">
      <c r="A43" s="9"/>
      <c r="B43" s="8" t="s">
        <v>50</v>
      </c>
      <c r="C43" s="168"/>
      <c r="D43" s="162"/>
      <c r="E43" s="157"/>
      <c r="F43" s="105"/>
    </row>
    <row r="44" spans="1:8" ht="30" customHeight="1" x14ac:dyDescent="0.25">
      <c r="A44" s="9"/>
      <c r="B44" s="8" t="s">
        <v>51</v>
      </c>
      <c r="C44" s="168">
        <v>12912</v>
      </c>
      <c r="D44" s="162">
        <v>12298.14</v>
      </c>
      <c r="E44" s="157"/>
      <c r="F44" s="105">
        <v>25300</v>
      </c>
    </row>
    <row r="45" spans="1:8" ht="30" customHeight="1" x14ac:dyDescent="0.25">
      <c r="A45" s="9"/>
      <c r="B45" s="8" t="s">
        <v>134</v>
      </c>
      <c r="C45" s="168">
        <v>3948</v>
      </c>
      <c r="D45" s="162">
        <f>2079.41+1751.06</f>
        <v>3830.47</v>
      </c>
      <c r="E45" s="157">
        <f t="shared" si="3"/>
        <v>0.97023049645390069</v>
      </c>
      <c r="F45" s="105">
        <v>25000</v>
      </c>
    </row>
    <row r="46" spans="1:8" ht="30" hidden="1" customHeight="1" x14ac:dyDescent="0.25">
      <c r="A46" s="9"/>
      <c r="B46" s="8"/>
      <c r="C46" s="168"/>
      <c r="D46" s="162"/>
      <c r="E46" s="157"/>
      <c r="F46" s="105"/>
    </row>
    <row r="47" spans="1:8" ht="30" customHeight="1" x14ac:dyDescent="0.25">
      <c r="A47" s="9"/>
      <c r="B47" s="8" t="s">
        <v>52</v>
      </c>
      <c r="C47" s="162"/>
      <c r="D47" s="162"/>
      <c r="E47" s="157"/>
      <c r="F47" s="82"/>
    </row>
    <row r="48" spans="1:8" s="67" customFormat="1" ht="30" customHeight="1" x14ac:dyDescent="0.25">
      <c r="A48" s="49" t="s">
        <v>7</v>
      </c>
      <c r="B48" s="50" t="s">
        <v>53</v>
      </c>
      <c r="C48" s="164">
        <f>C49+C50+C51+C52+C53+C54+C55+C56+C57+C58+C59+C60+C61+C62+C63+C64+C65+C66+C67+C68+C69+C70+C71+C72+C73+C75+C76+C77+C78+C79+C80+C81+C82+C83+C84+C85+C86+C87+C88+C89+C90+C91+C92+C93+C94+C95+C96+C97+C98+C74</f>
        <v>52617</v>
      </c>
      <c r="D48" s="164">
        <f>D49+D50+D51+D52+D53+D54+D55+D56+D57+D58+D59+D60+D61+D62+D63+D64+D65+D66+D67+D68+D69+D70+D71+D72+D73+D75+D76+D77+D78+D79+D80+D81+D82+D83+D84+D85+D86+D87+D88+D89+D90+D91+D92+D93+D94+D95+D96+D97+D98+D74</f>
        <v>53179.25</v>
      </c>
      <c r="E48" s="153">
        <f t="shared" si="3"/>
        <v>1.0106857099416537</v>
      </c>
      <c r="F48" s="93">
        <f t="shared" ref="F48" si="4">F49+F50+F51+F52+F53+F54+F55+F56+F57+F58+F59+F60+F61+F62+F63+F64+F65+F66+F67+F68+F69+F70+F71+F72+F73+F75+F76+F77+F78+F79+F80+F81+F82+F83+F84+F85+F86+F87+F88+F89+F90+F91+F92+F93+F94+F95+F96+F97+F98+F74</f>
        <v>389140</v>
      </c>
      <c r="H48" s="117"/>
    </row>
    <row r="49" spans="1:6" ht="30" customHeight="1" x14ac:dyDescent="0.25">
      <c r="A49" s="9"/>
      <c r="B49" s="8" t="s">
        <v>54</v>
      </c>
      <c r="C49" s="162">
        <v>1716</v>
      </c>
      <c r="D49" s="162">
        <v>1896.35</v>
      </c>
      <c r="E49" s="157">
        <f t="shared" si="3"/>
        <v>1.1050990675990675</v>
      </c>
      <c r="F49" s="82">
        <v>50200</v>
      </c>
    </row>
    <row r="50" spans="1:6" ht="30" customHeight="1" x14ac:dyDescent="0.25">
      <c r="A50" s="9"/>
      <c r="B50" s="8" t="s">
        <v>55</v>
      </c>
      <c r="C50" s="162"/>
      <c r="D50" s="162"/>
      <c r="E50" s="157"/>
      <c r="F50" s="82"/>
    </row>
    <row r="51" spans="1:6" ht="30" customHeight="1" x14ac:dyDescent="0.25">
      <c r="A51" s="9"/>
      <c r="B51" s="8" t="s">
        <v>56</v>
      </c>
      <c r="C51" s="162">
        <v>10595</v>
      </c>
      <c r="D51" s="162">
        <v>10760.92</v>
      </c>
      <c r="E51" s="157">
        <f t="shared" si="3"/>
        <v>1.01566021708353</v>
      </c>
      <c r="F51" s="82">
        <v>63200</v>
      </c>
    </row>
    <row r="52" spans="1:6" ht="30" customHeight="1" x14ac:dyDescent="0.25">
      <c r="A52" s="9"/>
      <c r="B52" s="8" t="s">
        <v>57</v>
      </c>
      <c r="C52" s="162"/>
      <c r="D52" s="162"/>
      <c r="E52" s="157"/>
      <c r="F52" s="82"/>
    </row>
    <row r="53" spans="1:6" ht="30" customHeight="1" x14ac:dyDescent="0.25">
      <c r="A53" s="9"/>
      <c r="B53" s="8" t="s">
        <v>58</v>
      </c>
      <c r="C53" s="162">
        <v>274</v>
      </c>
      <c r="D53" s="162">
        <v>363.8</v>
      </c>
      <c r="E53" s="157">
        <f t="shared" si="3"/>
        <v>1.3277372262773723</v>
      </c>
      <c r="F53" s="82">
        <v>600</v>
      </c>
    </row>
    <row r="54" spans="1:6" ht="30" customHeight="1" x14ac:dyDescent="0.25">
      <c r="A54" s="9"/>
      <c r="B54" s="8" t="s">
        <v>59</v>
      </c>
      <c r="C54" s="162"/>
      <c r="D54" s="162"/>
      <c r="E54" s="157"/>
      <c r="F54" s="82"/>
    </row>
    <row r="55" spans="1:6" ht="30" customHeight="1" x14ac:dyDescent="0.25">
      <c r="A55" s="9"/>
      <c r="B55" s="19" t="s">
        <v>60</v>
      </c>
      <c r="C55" s="162">
        <v>755</v>
      </c>
      <c r="D55" s="162">
        <v>664.56</v>
      </c>
      <c r="E55" s="157">
        <f t="shared" si="3"/>
        <v>0.88021192052980124</v>
      </c>
      <c r="F55" s="82">
        <v>500</v>
      </c>
    </row>
    <row r="56" spans="1:6" ht="30" customHeight="1" x14ac:dyDescent="0.25">
      <c r="A56" s="9"/>
      <c r="B56" s="19" t="s">
        <v>188</v>
      </c>
      <c r="C56" s="162">
        <v>5509</v>
      </c>
      <c r="D56" s="162">
        <v>5043.5</v>
      </c>
      <c r="E56" s="157">
        <f t="shared" si="3"/>
        <v>0.91550190597204573</v>
      </c>
      <c r="F56" s="82">
        <v>31680</v>
      </c>
    </row>
    <row r="57" spans="1:6" ht="30" customHeight="1" x14ac:dyDescent="0.25">
      <c r="A57" s="9"/>
      <c r="B57" s="8" t="s">
        <v>62</v>
      </c>
      <c r="C57" s="162">
        <v>10222</v>
      </c>
      <c r="D57" s="162">
        <v>10742.65</v>
      </c>
      <c r="E57" s="157">
        <f t="shared" si="3"/>
        <v>1.0509342594404225</v>
      </c>
      <c r="F57" s="82">
        <v>41655</v>
      </c>
    </row>
    <row r="58" spans="1:6" ht="30" customHeight="1" x14ac:dyDescent="0.25">
      <c r="A58" s="9"/>
      <c r="B58" s="8" t="s">
        <v>135</v>
      </c>
      <c r="C58" s="162">
        <v>1538</v>
      </c>
      <c r="D58" s="162">
        <f>1413.7+1759.17</f>
        <v>3172.87</v>
      </c>
      <c r="E58" s="157">
        <f t="shared" si="3"/>
        <v>2.0629843953185953</v>
      </c>
      <c r="F58" s="82">
        <v>16000</v>
      </c>
    </row>
    <row r="59" spans="1:6" ht="30" hidden="1" customHeight="1" x14ac:dyDescent="0.25">
      <c r="A59" s="9"/>
      <c r="B59" s="8"/>
      <c r="C59" s="162"/>
      <c r="D59" s="162"/>
      <c r="E59" s="157"/>
      <c r="F59" s="82"/>
    </row>
    <row r="60" spans="1:6" ht="30" customHeight="1" x14ac:dyDescent="0.25">
      <c r="A60" s="9"/>
      <c r="B60" s="8" t="s">
        <v>63</v>
      </c>
      <c r="C60" s="162">
        <v>365</v>
      </c>
      <c r="D60" s="162"/>
      <c r="E60" s="157">
        <f t="shared" si="3"/>
        <v>0</v>
      </c>
      <c r="F60" s="82">
        <v>3400</v>
      </c>
    </row>
    <row r="61" spans="1:6" ht="30" customHeight="1" x14ac:dyDescent="0.25">
      <c r="A61" s="9"/>
      <c r="B61" s="8" t="s">
        <v>64</v>
      </c>
      <c r="C61" s="162">
        <v>160</v>
      </c>
      <c r="D61" s="162"/>
      <c r="E61" s="157"/>
      <c r="F61" s="82"/>
    </row>
    <row r="62" spans="1:6" ht="30" customHeight="1" x14ac:dyDescent="0.25">
      <c r="A62" s="9"/>
      <c r="B62" s="8" t="s">
        <v>65</v>
      </c>
      <c r="C62" s="162"/>
      <c r="D62" s="162"/>
      <c r="E62" s="157"/>
      <c r="F62" s="82">
        <v>500</v>
      </c>
    </row>
    <row r="63" spans="1:6" ht="30" customHeight="1" x14ac:dyDescent="0.25">
      <c r="A63" s="9"/>
      <c r="B63" s="8" t="s">
        <v>136</v>
      </c>
      <c r="C63" s="162">
        <v>475</v>
      </c>
      <c r="D63" s="162">
        <v>474.41</v>
      </c>
      <c r="E63" s="157">
        <f t="shared" si="3"/>
        <v>0.99875789473684218</v>
      </c>
      <c r="F63" s="82">
        <v>5000</v>
      </c>
    </row>
    <row r="64" spans="1:6" ht="30" hidden="1" customHeight="1" x14ac:dyDescent="0.25">
      <c r="A64" s="9"/>
      <c r="B64" s="8"/>
      <c r="C64" s="162"/>
      <c r="D64" s="162"/>
      <c r="E64" s="157"/>
      <c r="F64" s="82"/>
    </row>
    <row r="65" spans="1:9" ht="30" customHeight="1" x14ac:dyDescent="0.25">
      <c r="A65" s="9"/>
      <c r="B65" s="8" t="s">
        <v>66</v>
      </c>
      <c r="C65" s="162"/>
      <c r="D65" s="162"/>
      <c r="E65" s="157"/>
      <c r="F65" s="82"/>
    </row>
    <row r="66" spans="1:9" ht="30" customHeight="1" x14ac:dyDescent="0.25">
      <c r="A66" s="9"/>
      <c r="B66" s="8" t="s">
        <v>67</v>
      </c>
      <c r="C66" s="162"/>
      <c r="D66" s="162"/>
      <c r="E66" s="157"/>
      <c r="F66" s="82"/>
    </row>
    <row r="67" spans="1:9" ht="30" hidden="1" customHeight="1" x14ac:dyDescent="0.25">
      <c r="A67" s="9"/>
      <c r="B67" s="8" t="s">
        <v>68</v>
      </c>
      <c r="C67" s="162"/>
      <c r="D67" s="162"/>
      <c r="E67" s="157"/>
      <c r="F67" s="82"/>
    </row>
    <row r="68" spans="1:9" ht="30" hidden="1" customHeight="1" x14ac:dyDescent="0.25">
      <c r="A68" s="9"/>
      <c r="B68" s="8" t="s">
        <v>137</v>
      </c>
      <c r="C68" s="162"/>
      <c r="D68" s="162"/>
      <c r="E68" s="157"/>
      <c r="F68" s="82">
        <v>22770</v>
      </c>
    </row>
    <row r="69" spans="1:9" ht="30" hidden="1" customHeight="1" x14ac:dyDescent="0.25">
      <c r="A69" s="9"/>
      <c r="B69" s="8" t="s">
        <v>138</v>
      </c>
      <c r="C69" s="162"/>
      <c r="D69" s="162"/>
      <c r="E69" s="157"/>
      <c r="F69" s="82"/>
    </row>
    <row r="70" spans="1:9" ht="30" hidden="1" customHeight="1" x14ac:dyDescent="0.25">
      <c r="A70" s="9"/>
      <c r="B70" s="8" t="s">
        <v>69</v>
      </c>
      <c r="C70" s="162"/>
      <c r="D70" s="162"/>
      <c r="E70" s="157"/>
      <c r="F70" s="82"/>
    </row>
    <row r="71" spans="1:9" ht="30" customHeight="1" x14ac:dyDescent="0.25">
      <c r="A71" s="9"/>
      <c r="B71" s="8" t="s">
        <v>70</v>
      </c>
      <c r="C71" s="162">
        <v>6616</v>
      </c>
      <c r="D71" s="162">
        <v>6577.82</v>
      </c>
      <c r="E71" s="157">
        <f t="shared" si="3"/>
        <v>0.99422914147521158</v>
      </c>
      <c r="F71" s="82">
        <v>37845</v>
      </c>
    </row>
    <row r="72" spans="1:9" ht="30" customHeight="1" x14ac:dyDescent="0.25">
      <c r="A72" s="9"/>
      <c r="B72" s="8" t="s">
        <v>71</v>
      </c>
      <c r="C72" s="162">
        <v>900</v>
      </c>
      <c r="D72" s="162">
        <v>1100</v>
      </c>
      <c r="E72" s="157">
        <f t="shared" si="3"/>
        <v>1.2222222222222223</v>
      </c>
      <c r="F72" s="82">
        <v>11670</v>
      </c>
    </row>
    <row r="73" spans="1:9" ht="30" hidden="1" customHeight="1" x14ac:dyDescent="0.25">
      <c r="A73" s="9"/>
      <c r="B73" s="8" t="s">
        <v>72</v>
      </c>
      <c r="C73" s="162"/>
      <c r="D73" s="162"/>
      <c r="E73" s="157"/>
      <c r="F73" s="82"/>
    </row>
    <row r="74" spans="1:9" ht="30" customHeight="1" x14ac:dyDescent="0.25">
      <c r="A74" s="9"/>
      <c r="B74" s="8" t="s">
        <v>73</v>
      </c>
      <c r="C74" s="162"/>
      <c r="D74" s="162"/>
      <c r="E74" s="157"/>
      <c r="F74" s="82"/>
    </row>
    <row r="75" spans="1:9" ht="30" customHeight="1" x14ac:dyDescent="0.25">
      <c r="A75" s="9"/>
      <c r="B75" s="8" t="s">
        <v>74</v>
      </c>
      <c r="C75" s="162">
        <v>7309</v>
      </c>
      <c r="D75" s="162">
        <f>4279.98+2134.2</f>
        <v>6414.1799999999994</v>
      </c>
      <c r="E75" s="157">
        <f t="shared" si="3"/>
        <v>0.87757285538377339</v>
      </c>
      <c r="F75" s="82">
        <v>50520</v>
      </c>
      <c r="H75" s="136"/>
      <c r="I75" s="135"/>
    </row>
    <row r="76" spans="1:9" ht="30" customHeight="1" x14ac:dyDescent="0.25">
      <c r="A76" s="9"/>
      <c r="B76" s="8" t="s">
        <v>75</v>
      </c>
      <c r="C76" s="162">
        <v>5118</v>
      </c>
      <c r="D76" s="162">
        <v>5118.07</v>
      </c>
      <c r="E76" s="157">
        <f t="shared" si="3"/>
        <v>1.0000136772176631</v>
      </c>
      <c r="F76" s="82">
        <v>20000</v>
      </c>
      <c r="H76" s="6"/>
      <c r="I76" s="6"/>
    </row>
    <row r="77" spans="1:9" ht="30" hidden="1" customHeight="1" x14ac:dyDescent="0.25">
      <c r="A77" s="9"/>
      <c r="B77" s="8" t="s">
        <v>76</v>
      </c>
      <c r="C77" s="162"/>
      <c r="D77" s="162"/>
      <c r="E77" s="157"/>
      <c r="F77" s="82"/>
    </row>
    <row r="78" spans="1:9" ht="30" customHeight="1" x14ac:dyDescent="0.25">
      <c r="A78" s="9"/>
      <c r="B78" s="8" t="s">
        <v>77</v>
      </c>
      <c r="C78" s="162">
        <v>180</v>
      </c>
      <c r="D78" s="162">
        <v>150.5</v>
      </c>
      <c r="E78" s="157">
        <f t="shared" si="3"/>
        <v>0.83611111111111114</v>
      </c>
      <c r="F78" s="82">
        <v>18000</v>
      </c>
    </row>
    <row r="79" spans="1:9" ht="36.75" customHeight="1" x14ac:dyDescent="0.25">
      <c r="A79" s="9"/>
      <c r="B79" s="8" t="s">
        <v>78</v>
      </c>
      <c r="C79" s="162"/>
      <c r="D79" s="162"/>
      <c r="E79" s="157"/>
      <c r="F79" s="82">
        <v>4000</v>
      </c>
    </row>
    <row r="80" spans="1:9" ht="30" customHeight="1" x14ac:dyDescent="0.25">
      <c r="A80" s="9"/>
      <c r="B80" s="8" t="s">
        <v>79</v>
      </c>
      <c r="C80" s="162"/>
      <c r="D80" s="162"/>
      <c r="E80" s="157"/>
      <c r="F80" s="82"/>
    </row>
    <row r="81" spans="1:6" ht="30" customHeight="1" x14ac:dyDescent="0.25">
      <c r="A81" s="9"/>
      <c r="B81" s="8" t="s">
        <v>80</v>
      </c>
      <c r="C81" s="162"/>
      <c r="D81" s="162"/>
      <c r="E81" s="157"/>
      <c r="F81" s="82"/>
    </row>
    <row r="82" spans="1:6" ht="30" customHeight="1" x14ac:dyDescent="0.25">
      <c r="A82" s="9"/>
      <c r="B82" s="8" t="s">
        <v>81</v>
      </c>
      <c r="C82" s="162"/>
      <c r="D82" s="162"/>
      <c r="E82" s="157"/>
      <c r="F82" s="82"/>
    </row>
    <row r="83" spans="1:6" ht="30" customHeight="1" x14ac:dyDescent="0.25">
      <c r="A83" s="9"/>
      <c r="B83" s="8" t="s">
        <v>82</v>
      </c>
      <c r="C83" s="162"/>
      <c r="D83" s="162"/>
      <c r="E83" s="157"/>
      <c r="F83" s="82"/>
    </row>
    <row r="84" spans="1:6" ht="30" customHeight="1" x14ac:dyDescent="0.25">
      <c r="A84" s="9"/>
      <c r="B84" s="8" t="s">
        <v>83</v>
      </c>
      <c r="C84" s="162"/>
      <c r="D84" s="162"/>
      <c r="E84" s="157"/>
      <c r="F84" s="82"/>
    </row>
    <row r="85" spans="1:6" ht="30" customHeight="1" x14ac:dyDescent="0.25">
      <c r="A85" s="9"/>
      <c r="B85" s="8" t="s">
        <v>84</v>
      </c>
      <c r="C85" s="162"/>
      <c r="D85" s="162"/>
      <c r="E85" s="157"/>
      <c r="F85" s="82"/>
    </row>
    <row r="86" spans="1:6" ht="30" customHeight="1" x14ac:dyDescent="0.25">
      <c r="A86" s="9"/>
      <c r="B86" s="8" t="s">
        <v>85</v>
      </c>
      <c r="C86" s="162"/>
      <c r="D86" s="162"/>
      <c r="E86" s="157"/>
      <c r="F86" s="82"/>
    </row>
    <row r="87" spans="1:6" ht="30" customHeight="1" x14ac:dyDescent="0.25">
      <c r="A87" s="9"/>
      <c r="B87" s="8" t="s">
        <v>131</v>
      </c>
      <c r="C87" s="162"/>
      <c r="D87" s="162"/>
      <c r="E87" s="157"/>
      <c r="F87" s="82"/>
    </row>
    <row r="88" spans="1:6" ht="30" customHeight="1" x14ac:dyDescent="0.25">
      <c r="A88" s="9"/>
      <c r="B88" s="8" t="s">
        <v>86</v>
      </c>
      <c r="C88" s="162"/>
      <c r="D88" s="162"/>
      <c r="E88" s="157"/>
      <c r="F88" s="82"/>
    </row>
    <row r="89" spans="1:6" ht="30" customHeight="1" x14ac:dyDescent="0.25">
      <c r="A89" s="9"/>
      <c r="B89" s="8" t="s">
        <v>173</v>
      </c>
      <c r="C89" s="162"/>
      <c r="D89" s="162"/>
      <c r="E89" s="157"/>
      <c r="F89" s="82"/>
    </row>
    <row r="90" spans="1:6" ht="30" customHeight="1" x14ac:dyDescent="0.25">
      <c r="A90" s="9"/>
      <c r="B90" s="8" t="s">
        <v>163</v>
      </c>
      <c r="C90" s="162"/>
      <c r="D90" s="162"/>
      <c r="E90" s="157"/>
      <c r="F90" s="82"/>
    </row>
    <row r="91" spans="1:6" ht="30" customHeight="1" x14ac:dyDescent="0.25">
      <c r="A91" s="9"/>
      <c r="B91" s="8" t="s">
        <v>89</v>
      </c>
      <c r="C91" s="162">
        <v>84</v>
      </c>
      <c r="D91" s="162">
        <v>70.290000000000006</v>
      </c>
      <c r="E91" s="157">
        <f t="shared" si="3"/>
        <v>0.83678571428571435</v>
      </c>
      <c r="F91" s="82">
        <v>1600</v>
      </c>
    </row>
    <row r="92" spans="1:6" ht="30" hidden="1" customHeight="1" x14ac:dyDescent="0.25">
      <c r="A92" s="9"/>
      <c r="B92" s="8" t="s">
        <v>90</v>
      </c>
      <c r="C92" s="162"/>
      <c r="D92" s="162"/>
      <c r="E92" s="157"/>
      <c r="F92" s="82"/>
    </row>
    <row r="93" spans="1:6" s="77" customFormat="1" ht="30" customHeight="1" x14ac:dyDescent="0.25">
      <c r="A93" s="9"/>
      <c r="B93" s="8" t="s">
        <v>161</v>
      </c>
      <c r="C93" s="162"/>
      <c r="D93" s="162"/>
      <c r="E93" s="157"/>
      <c r="F93" s="82"/>
    </row>
    <row r="94" spans="1:6" ht="30" customHeight="1" x14ac:dyDescent="0.25">
      <c r="A94" s="9"/>
      <c r="B94" s="8" t="s">
        <v>162</v>
      </c>
      <c r="C94" s="162"/>
      <c r="D94" s="162"/>
      <c r="E94" s="157"/>
      <c r="F94" s="82"/>
    </row>
    <row r="95" spans="1:6" ht="30" customHeight="1" x14ac:dyDescent="0.25">
      <c r="A95" s="9"/>
      <c r="B95" s="8" t="s">
        <v>91</v>
      </c>
      <c r="C95" s="162">
        <v>33</v>
      </c>
      <c r="D95" s="162">
        <v>33.18</v>
      </c>
      <c r="E95" s="157">
        <f t="shared" si="3"/>
        <v>1.0054545454545454</v>
      </c>
      <c r="F95" s="82">
        <v>0</v>
      </c>
    </row>
    <row r="96" spans="1:6" ht="30" customHeight="1" x14ac:dyDescent="0.25">
      <c r="A96" s="9"/>
      <c r="B96" s="8" t="s">
        <v>92</v>
      </c>
      <c r="C96" s="162"/>
      <c r="D96" s="162"/>
      <c r="E96" s="157"/>
      <c r="F96" s="82"/>
    </row>
    <row r="97" spans="1:9" ht="30" customHeight="1" x14ac:dyDescent="0.25">
      <c r="A97" s="9"/>
      <c r="B97" s="8" t="s">
        <v>93</v>
      </c>
      <c r="C97" s="162">
        <v>0</v>
      </c>
      <c r="D97" s="162">
        <v>4.4000000000000004</v>
      </c>
      <c r="E97" s="157" t="e">
        <f>D97/C97</f>
        <v>#DIV/0!</v>
      </c>
      <c r="F97" s="82"/>
    </row>
    <row r="98" spans="1:9" ht="30" customHeight="1" x14ac:dyDescent="0.25">
      <c r="A98" s="9"/>
      <c r="B98" s="8" t="s">
        <v>132</v>
      </c>
      <c r="C98" s="162">
        <v>768</v>
      </c>
      <c r="D98" s="162">
        <v>591.75</v>
      </c>
      <c r="E98" s="157">
        <f t="shared" ref="E98:E134" si="5">D98/C98</f>
        <v>0.7705078125</v>
      </c>
      <c r="F98" s="82">
        <v>10000</v>
      </c>
    </row>
    <row r="99" spans="1:9" s="67" customFormat="1" ht="30" customHeight="1" x14ac:dyDescent="0.25">
      <c r="A99" s="49" t="s">
        <v>9</v>
      </c>
      <c r="B99" s="50" t="s">
        <v>94</v>
      </c>
      <c r="C99" s="164">
        <f>C100</f>
        <v>164675</v>
      </c>
      <c r="D99" s="164">
        <f>D100</f>
        <v>162941.71000000002</v>
      </c>
      <c r="E99" s="153">
        <f t="shared" si="5"/>
        <v>0.98947448003643557</v>
      </c>
      <c r="F99" s="93">
        <f t="shared" ref="F99" si="6">F100</f>
        <v>1540000</v>
      </c>
      <c r="H99" s="117"/>
    </row>
    <row r="100" spans="1:9" ht="30" customHeight="1" x14ac:dyDescent="0.25">
      <c r="A100" s="9" t="s">
        <v>1</v>
      </c>
      <c r="B100" s="8" t="s">
        <v>95</v>
      </c>
      <c r="C100" s="162">
        <v>164675</v>
      </c>
      <c r="D100" s="162">
        <f>98586.93+41179.83+23174.95</f>
        <v>162941.71000000002</v>
      </c>
      <c r="E100" s="157">
        <f t="shared" si="5"/>
        <v>0.98947448003643557</v>
      </c>
      <c r="F100" s="82">
        <v>1540000</v>
      </c>
      <c r="H100" s="136"/>
      <c r="I100" s="135"/>
    </row>
    <row r="101" spans="1:9" s="67" customFormat="1" ht="30" customHeight="1" x14ac:dyDescent="0.25">
      <c r="A101" s="49" t="s">
        <v>11</v>
      </c>
      <c r="B101" s="50" t="s">
        <v>96</v>
      </c>
      <c r="C101" s="164">
        <f>C102+C103+C104</f>
        <v>9497</v>
      </c>
      <c r="D101" s="164">
        <f>D102+D103+D104</f>
        <v>8708.3300000000017</v>
      </c>
      <c r="E101" s="153">
        <f t="shared" si="5"/>
        <v>0.91695588080446477</v>
      </c>
      <c r="F101" s="93">
        <f t="shared" ref="F101" si="7">F102+F103+F104</f>
        <v>53160</v>
      </c>
      <c r="H101" s="117"/>
    </row>
    <row r="102" spans="1:9" s="77" customFormat="1" ht="30" customHeight="1" x14ac:dyDescent="0.25">
      <c r="A102" s="9"/>
      <c r="B102" s="8" t="s">
        <v>97</v>
      </c>
      <c r="C102" s="162">
        <v>694</v>
      </c>
      <c r="D102" s="162">
        <v>694.8</v>
      </c>
      <c r="E102" s="157">
        <f t="shared" si="5"/>
        <v>1.0011527377521614</v>
      </c>
      <c r="F102" s="82">
        <v>5980</v>
      </c>
    </row>
    <row r="103" spans="1:9" s="77" customFormat="1" ht="30" customHeight="1" x14ac:dyDescent="0.25">
      <c r="A103" s="9"/>
      <c r="B103" s="8" t="s">
        <v>98</v>
      </c>
      <c r="C103" s="162">
        <v>3141</v>
      </c>
      <c r="D103" s="162">
        <v>3078.26</v>
      </c>
      <c r="E103" s="157">
        <f t="shared" si="5"/>
        <v>0.98002546959567027</v>
      </c>
      <c r="F103" s="82">
        <v>47180</v>
      </c>
    </row>
    <row r="104" spans="1:9" s="77" customFormat="1" ht="30" customHeight="1" x14ac:dyDescent="0.25">
      <c r="A104" s="9"/>
      <c r="B104" s="8" t="s">
        <v>99</v>
      </c>
      <c r="C104" s="162">
        <v>5662</v>
      </c>
      <c r="D104" s="162">
        <v>4935.2700000000004</v>
      </c>
      <c r="E104" s="157">
        <f t="shared" si="5"/>
        <v>0.87164782762274817</v>
      </c>
      <c r="F104" s="82">
        <v>0</v>
      </c>
    </row>
    <row r="105" spans="1:9" s="67" customFormat="1" ht="30" customHeight="1" x14ac:dyDescent="0.25">
      <c r="A105" s="49" t="s">
        <v>15</v>
      </c>
      <c r="B105" s="50" t="s">
        <v>100</v>
      </c>
      <c r="C105" s="164">
        <f>C106</f>
        <v>0</v>
      </c>
      <c r="D105" s="164">
        <f>D106</f>
        <v>0</v>
      </c>
      <c r="E105" s="153" t="e">
        <f t="shared" si="5"/>
        <v>#DIV/0!</v>
      </c>
      <c r="F105" s="93">
        <f t="shared" ref="F105" si="8">F106</f>
        <v>0</v>
      </c>
    </row>
    <row r="106" spans="1:9" ht="30" customHeight="1" x14ac:dyDescent="0.25">
      <c r="A106" s="39"/>
      <c r="B106" s="16" t="s">
        <v>101</v>
      </c>
      <c r="C106" s="162"/>
      <c r="D106" s="162"/>
      <c r="E106" s="157"/>
      <c r="F106" s="82"/>
    </row>
    <row r="107" spans="1:9" s="52" customFormat="1" ht="30" customHeight="1" x14ac:dyDescent="0.25">
      <c r="A107" s="49" t="s">
        <v>19</v>
      </c>
      <c r="B107" s="50" t="s">
        <v>148</v>
      </c>
      <c r="C107" s="164">
        <f>C108</f>
        <v>0</v>
      </c>
      <c r="D107" s="164">
        <f>D108</f>
        <v>0</v>
      </c>
      <c r="E107" s="153" t="e">
        <f t="shared" si="5"/>
        <v>#DIV/0!</v>
      </c>
      <c r="F107" s="93">
        <f>F108</f>
        <v>0</v>
      </c>
    </row>
    <row r="108" spans="1:9" s="6" customFormat="1" ht="30" customHeight="1" x14ac:dyDescent="0.25">
      <c r="A108" s="39"/>
      <c r="B108" s="16" t="s">
        <v>148</v>
      </c>
      <c r="C108" s="162"/>
      <c r="D108" s="162"/>
      <c r="E108" s="157"/>
      <c r="F108" s="82"/>
    </row>
    <row r="109" spans="1:9" s="67" customFormat="1" ht="30" customHeight="1" x14ac:dyDescent="0.25">
      <c r="A109" s="49" t="s">
        <v>21</v>
      </c>
      <c r="B109" s="50" t="s">
        <v>102</v>
      </c>
      <c r="C109" s="164">
        <f>C110+C111+C112+C113+C114+C115+C116+C117+C118+C119+C120+C121+C122+C123+C124+C125</f>
        <v>70524</v>
      </c>
      <c r="D109" s="164">
        <f>D110+D111+D112+D113+D114+D115+D116+D117+D118+D119+D120+D121+D122+D123+D124+D125</f>
        <v>79405.09</v>
      </c>
      <c r="E109" s="153">
        <f t="shared" si="5"/>
        <v>1.1259300380012478</v>
      </c>
      <c r="F109" s="93">
        <f t="shared" ref="F109" si="9">F110+F111+F112+F113+F114+F115+F116+F117+F118+F119+F120+F121+F122+F123+F124+F125</f>
        <v>337630</v>
      </c>
      <c r="H109" s="117"/>
    </row>
    <row r="110" spans="1:9" ht="30" customHeight="1" x14ac:dyDescent="0.25">
      <c r="A110" s="9"/>
      <c r="B110" s="8" t="s">
        <v>103</v>
      </c>
      <c r="C110" s="162">
        <v>1380</v>
      </c>
      <c r="D110" s="162">
        <f>1250.62+341.5</f>
        <v>1592.12</v>
      </c>
      <c r="E110" s="157">
        <f t="shared" si="5"/>
        <v>1.1537101449275362</v>
      </c>
      <c r="F110" s="82">
        <v>12000</v>
      </c>
    </row>
    <row r="111" spans="1:9" ht="30" customHeight="1" x14ac:dyDescent="0.25">
      <c r="A111" s="9"/>
      <c r="B111" s="8" t="s">
        <v>104</v>
      </c>
      <c r="C111" s="162">
        <v>436</v>
      </c>
      <c r="D111" s="162">
        <f>340+60+36</f>
        <v>436</v>
      </c>
      <c r="E111" s="157">
        <f t="shared" si="5"/>
        <v>1</v>
      </c>
      <c r="F111" s="82">
        <v>0</v>
      </c>
    </row>
    <row r="112" spans="1:9" ht="30" customHeight="1" x14ac:dyDescent="0.25">
      <c r="A112" s="9"/>
      <c r="B112" s="8" t="s">
        <v>105</v>
      </c>
      <c r="C112" s="162">
        <v>3170</v>
      </c>
      <c r="D112" s="162">
        <v>3175.38</v>
      </c>
      <c r="E112" s="157">
        <f t="shared" si="5"/>
        <v>1.0016971608832808</v>
      </c>
      <c r="F112" s="82">
        <v>31060</v>
      </c>
    </row>
    <row r="113" spans="1:8" ht="30" customHeight="1" x14ac:dyDescent="0.25">
      <c r="A113" s="9" t="s">
        <v>1</v>
      </c>
      <c r="B113" s="8" t="s">
        <v>106</v>
      </c>
      <c r="C113" s="162">
        <v>17290</v>
      </c>
      <c r="D113" s="162">
        <f>792+18722.57+398.17+687.51</f>
        <v>20600.249999999996</v>
      </c>
      <c r="E113" s="157">
        <f t="shared" si="5"/>
        <v>1.1914545980335451</v>
      </c>
      <c r="F113" s="82">
        <v>62000</v>
      </c>
    </row>
    <row r="114" spans="1:8" ht="30" customHeight="1" x14ac:dyDescent="0.25">
      <c r="A114" s="9"/>
      <c r="B114" s="8" t="s">
        <v>107</v>
      </c>
      <c r="C114" s="162">
        <v>7381</v>
      </c>
      <c r="D114" s="162">
        <v>8338.93</v>
      </c>
      <c r="E114" s="157">
        <f t="shared" si="5"/>
        <v>1.1297832272049859</v>
      </c>
      <c r="F114" s="82">
        <v>54620</v>
      </c>
    </row>
    <row r="115" spans="1:8" ht="30" customHeight="1" x14ac:dyDescent="0.25">
      <c r="A115" s="9"/>
      <c r="B115" s="8" t="s">
        <v>108</v>
      </c>
      <c r="C115" s="162">
        <v>9921</v>
      </c>
      <c r="D115" s="162">
        <v>8221.01</v>
      </c>
      <c r="E115" s="157">
        <f t="shared" si="5"/>
        <v>0.82864731377885292</v>
      </c>
      <c r="F115" s="82">
        <v>64000</v>
      </c>
    </row>
    <row r="116" spans="1:8" ht="30" customHeight="1" x14ac:dyDescent="0.25">
      <c r="A116" s="9"/>
      <c r="B116" s="8" t="s">
        <v>109</v>
      </c>
      <c r="C116" s="162">
        <v>14610</v>
      </c>
      <c r="D116" s="162">
        <f>14137.96+398.16</f>
        <v>14536.119999999999</v>
      </c>
      <c r="E116" s="157">
        <f t="shared" si="5"/>
        <v>0.9949431895961669</v>
      </c>
      <c r="F116" s="82">
        <v>61000</v>
      </c>
    </row>
    <row r="117" spans="1:8" ht="30" customHeight="1" x14ac:dyDescent="0.25">
      <c r="A117" s="9"/>
      <c r="B117" s="8" t="s">
        <v>110</v>
      </c>
      <c r="C117" s="162">
        <v>763</v>
      </c>
      <c r="D117" s="162">
        <v>895.87</v>
      </c>
      <c r="E117" s="157">
        <f t="shared" si="5"/>
        <v>1.1741415465268676</v>
      </c>
      <c r="F117" s="82">
        <v>5650</v>
      </c>
    </row>
    <row r="118" spans="1:8" ht="30" customHeight="1" x14ac:dyDescent="0.25">
      <c r="A118" s="9"/>
      <c r="B118" s="8" t="s">
        <v>111</v>
      </c>
      <c r="C118" s="162">
        <v>3040</v>
      </c>
      <c r="D118" s="162">
        <v>5622.95</v>
      </c>
      <c r="E118" s="157">
        <f t="shared" si="5"/>
        <v>1.8496546052631577</v>
      </c>
      <c r="F118" s="82">
        <v>13800</v>
      </c>
    </row>
    <row r="119" spans="1:8" ht="30" hidden="1" customHeight="1" x14ac:dyDescent="0.25">
      <c r="A119" s="9"/>
      <c r="B119" s="8" t="s">
        <v>112</v>
      </c>
      <c r="C119" s="162"/>
      <c r="D119" s="162"/>
      <c r="E119" s="157"/>
      <c r="F119" s="82"/>
    </row>
    <row r="120" spans="1:8" ht="30" hidden="1" customHeight="1" x14ac:dyDescent="0.25">
      <c r="A120" s="9"/>
      <c r="B120" s="8" t="s">
        <v>113</v>
      </c>
      <c r="C120" s="162"/>
      <c r="D120" s="162"/>
      <c r="E120" s="157"/>
      <c r="F120" s="82"/>
    </row>
    <row r="121" spans="1:8" ht="30" customHeight="1" x14ac:dyDescent="0.25">
      <c r="A121" s="9"/>
      <c r="B121" s="8" t="s">
        <v>130</v>
      </c>
      <c r="C121" s="162"/>
      <c r="D121" s="162"/>
      <c r="E121" s="157"/>
      <c r="F121" s="82">
        <v>0</v>
      </c>
    </row>
    <row r="122" spans="1:8" ht="30" customHeight="1" x14ac:dyDescent="0.25">
      <c r="A122" s="9"/>
      <c r="B122" s="8" t="s">
        <v>115</v>
      </c>
      <c r="C122" s="162">
        <v>3438</v>
      </c>
      <c r="D122" s="162">
        <f>3729.18+255.75</f>
        <v>3984.93</v>
      </c>
      <c r="E122" s="157">
        <f t="shared" si="5"/>
        <v>1.1590837696335079</v>
      </c>
      <c r="F122" s="82">
        <v>12000</v>
      </c>
    </row>
    <row r="123" spans="1:8" ht="30" customHeight="1" x14ac:dyDescent="0.25">
      <c r="A123" s="9"/>
      <c r="B123" s="8" t="s">
        <v>116</v>
      </c>
      <c r="C123" s="162">
        <v>214</v>
      </c>
      <c r="D123" s="162">
        <v>173.93</v>
      </c>
      <c r="E123" s="157">
        <f t="shared" si="5"/>
        <v>0.81275700934579442</v>
      </c>
      <c r="F123" s="82">
        <v>500</v>
      </c>
    </row>
    <row r="124" spans="1:8" ht="30" customHeight="1" x14ac:dyDescent="0.25">
      <c r="A124" s="9"/>
      <c r="B124" s="8" t="s">
        <v>117</v>
      </c>
      <c r="C124" s="162"/>
      <c r="D124" s="162"/>
      <c r="E124" s="157"/>
      <c r="F124" s="82"/>
    </row>
    <row r="125" spans="1:8" ht="30" customHeight="1" x14ac:dyDescent="0.25">
      <c r="A125" s="9"/>
      <c r="B125" s="8" t="s">
        <v>118</v>
      </c>
      <c r="C125" s="162">
        <v>8881</v>
      </c>
      <c r="D125" s="162">
        <f>40+11787.6</f>
        <v>11827.6</v>
      </c>
      <c r="E125" s="157">
        <f t="shared" si="5"/>
        <v>1.3317869609278234</v>
      </c>
      <c r="F125" s="82">
        <v>21000</v>
      </c>
    </row>
    <row r="126" spans="1:8" s="67" customFormat="1" ht="30" customHeight="1" x14ac:dyDescent="0.25">
      <c r="A126" s="54" t="s">
        <v>23</v>
      </c>
      <c r="B126" s="55" t="s">
        <v>119</v>
      </c>
      <c r="C126" s="165">
        <f>C127+C128</f>
        <v>2466</v>
      </c>
      <c r="D126" s="165">
        <f>D127+D128</f>
        <v>2066.1400000000003</v>
      </c>
      <c r="E126" s="153">
        <f t="shared" si="5"/>
        <v>0.83785077047850787</v>
      </c>
      <c r="F126" s="94">
        <f>F127+F128</f>
        <v>5</v>
      </c>
      <c r="H126" s="117"/>
    </row>
    <row r="127" spans="1:8" ht="30" customHeight="1" x14ac:dyDescent="0.25">
      <c r="A127" s="9"/>
      <c r="B127" s="8" t="s">
        <v>120</v>
      </c>
      <c r="C127" s="162">
        <v>39</v>
      </c>
      <c r="D127" s="162">
        <v>39.28</v>
      </c>
      <c r="E127" s="157">
        <f t="shared" si="5"/>
        <v>1.0071794871794872</v>
      </c>
      <c r="F127" s="82">
        <v>5</v>
      </c>
      <c r="H127" s="118"/>
    </row>
    <row r="128" spans="1:8" ht="30" customHeight="1" x14ac:dyDescent="0.25">
      <c r="A128" s="9"/>
      <c r="B128" s="8" t="s">
        <v>164</v>
      </c>
      <c r="C128" s="162">
        <v>2427</v>
      </c>
      <c r="D128" s="162">
        <f>332.87+1693.99</f>
        <v>2026.8600000000001</v>
      </c>
      <c r="E128" s="157">
        <f t="shared" si="5"/>
        <v>0.83512978986402975</v>
      </c>
      <c r="F128" s="82"/>
    </row>
    <row r="129" spans="1:8" s="67" customFormat="1" ht="30" customHeight="1" x14ac:dyDescent="0.25">
      <c r="A129" s="54" t="s">
        <v>25</v>
      </c>
      <c r="B129" s="55" t="s">
        <v>122</v>
      </c>
      <c r="C129" s="165">
        <f>C130+C131+C132+C133</f>
        <v>1500</v>
      </c>
      <c r="D129" s="165">
        <f>D130+D131+D132+D133</f>
        <v>1507.66</v>
      </c>
      <c r="E129" s="153">
        <f t="shared" si="5"/>
        <v>1.0051066666666668</v>
      </c>
      <c r="F129" s="94">
        <f t="shared" ref="F129" si="10">F130+F131+F132+F133</f>
        <v>6000</v>
      </c>
      <c r="H129" s="117"/>
    </row>
    <row r="130" spans="1:8" s="46" customFormat="1" ht="30" customHeight="1" x14ac:dyDescent="0.25">
      <c r="A130" s="44"/>
      <c r="B130" s="18" t="s">
        <v>123</v>
      </c>
      <c r="C130" s="162"/>
      <c r="D130" s="162"/>
      <c r="E130" s="157"/>
      <c r="F130" s="82"/>
    </row>
    <row r="131" spans="1:8" ht="51" customHeight="1" x14ac:dyDescent="0.25">
      <c r="A131" s="9"/>
      <c r="B131" s="8" t="s">
        <v>124</v>
      </c>
      <c r="C131" s="162">
        <v>0</v>
      </c>
      <c r="D131" s="162">
        <v>7.66</v>
      </c>
      <c r="E131" s="157" t="e">
        <f t="shared" si="5"/>
        <v>#DIV/0!</v>
      </c>
      <c r="F131" s="82">
        <v>0</v>
      </c>
    </row>
    <row r="132" spans="1:8" ht="30" customHeight="1" x14ac:dyDescent="0.25">
      <c r="A132" s="9"/>
      <c r="B132" s="8" t="s">
        <v>125</v>
      </c>
      <c r="C132" s="162">
        <v>1500</v>
      </c>
      <c r="D132" s="162">
        <v>1500</v>
      </c>
      <c r="E132" s="157">
        <f t="shared" si="5"/>
        <v>1</v>
      </c>
      <c r="F132" s="82">
        <v>4000</v>
      </c>
      <c r="H132" s="119"/>
    </row>
    <row r="133" spans="1:8" ht="30" customHeight="1" x14ac:dyDescent="0.25">
      <c r="A133" s="9"/>
      <c r="B133" s="8" t="s">
        <v>126</v>
      </c>
      <c r="C133" s="162"/>
      <c r="D133" s="162"/>
      <c r="E133" s="157"/>
      <c r="F133" s="82">
        <v>2000</v>
      </c>
    </row>
    <row r="134" spans="1:8" s="68" customFormat="1" ht="30" customHeight="1" x14ac:dyDescent="0.25">
      <c r="A134" s="12" t="s">
        <v>27</v>
      </c>
      <c r="B134" s="22" t="s">
        <v>127</v>
      </c>
      <c r="C134" s="166">
        <f t="shared" ref="C134" si="11">C9-C29</f>
        <v>-289652</v>
      </c>
      <c r="D134" s="166">
        <f t="shared" ref="D134" si="12">D9-D29</f>
        <v>-295529.42000000004</v>
      </c>
      <c r="E134" s="153">
        <f t="shared" si="5"/>
        <v>1.0202913150953559</v>
      </c>
      <c r="F134" s="95">
        <f t="shared" ref="F134" si="13">F9-F29</f>
        <v>-1941235</v>
      </c>
      <c r="H134" s="121"/>
    </row>
  </sheetData>
  <mergeCells count="14">
    <mergeCell ref="H10:H11"/>
    <mergeCell ref="B4:E4"/>
    <mergeCell ref="F6:F8"/>
    <mergeCell ref="F26:F28"/>
    <mergeCell ref="A6:A8"/>
    <mergeCell ref="B6:B8"/>
    <mergeCell ref="D6:D8"/>
    <mergeCell ref="E6:E8"/>
    <mergeCell ref="C6:C8"/>
    <mergeCell ref="A26:A28"/>
    <mergeCell ref="B26:B28"/>
    <mergeCell ref="D26:D28"/>
    <mergeCell ref="E26:E28"/>
    <mergeCell ref="C26:C28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65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34"/>
  <sheetViews>
    <sheetView topLeftCell="A93" workbookViewId="0">
      <selection activeCell="A120" sqref="A120:XFD120"/>
    </sheetView>
  </sheetViews>
  <sheetFormatPr defaultRowHeight="15" x14ac:dyDescent="0.25"/>
  <cols>
    <col min="1" max="1" width="8.140625" style="38" customWidth="1"/>
    <col min="2" max="2" width="31.140625" style="45" customWidth="1"/>
    <col min="3" max="3" width="17.5703125" style="77" customWidth="1"/>
    <col min="4" max="4" width="17.5703125" style="27" customWidth="1"/>
    <col min="5" max="5" width="19.42578125" style="27" customWidth="1"/>
    <col min="6" max="6" width="19.42578125" style="96" hidden="1" customWidth="1"/>
    <col min="7" max="7" width="19.42578125" style="6" customWidth="1"/>
    <col min="8" max="8" width="17.7109375" style="6" bestFit="1" customWidth="1"/>
    <col min="9" max="9" width="14.28515625" style="6" bestFit="1" customWidth="1"/>
    <col min="10" max="16384" width="9.140625" style="6"/>
  </cols>
  <sheetData>
    <row r="1" spans="1:8" x14ac:dyDescent="0.25">
      <c r="A1" s="10"/>
      <c r="B1" s="13"/>
      <c r="C1" s="23"/>
      <c r="D1" s="23"/>
      <c r="E1" s="23"/>
      <c r="F1" s="86"/>
    </row>
    <row r="2" spans="1:8" s="70" customFormat="1" x14ac:dyDescent="0.25">
      <c r="A2" s="64"/>
      <c r="B2" s="14" t="s">
        <v>0</v>
      </c>
      <c r="C2" s="99"/>
      <c r="D2" s="65"/>
      <c r="E2" s="65"/>
      <c r="F2" s="100"/>
    </row>
    <row r="3" spans="1:8" s="47" customFormat="1" ht="15.75" x14ac:dyDescent="0.25">
      <c r="A3" s="1" t="s">
        <v>1</v>
      </c>
      <c r="B3" s="81" t="s">
        <v>174</v>
      </c>
      <c r="C3" s="25"/>
      <c r="D3" s="25"/>
      <c r="E3" s="25"/>
      <c r="F3" s="88"/>
    </row>
    <row r="4" spans="1:8" s="70" customFormat="1" ht="15.75" x14ac:dyDescent="0.25">
      <c r="A4" s="66"/>
      <c r="B4" s="181" t="s">
        <v>175</v>
      </c>
      <c r="C4" s="181"/>
      <c r="D4" s="181"/>
      <c r="E4" s="181"/>
      <c r="F4" s="101"/>
    </row>
    <row r="5" spans="1:8" ht="15.75" x14ac:dyDescent="0.25">
      <c r="A5" s="32"/>
      <c r="B5" s="30"/>
      <c r="C5" s="31"/>
      <c r="D5" s="31"/>
      <c r="E5" s="31"/>
      <c r="F5" s="86"/>
    </row>
    <row r="6" spans="1:8" s="47" customFormat="1" ht="15" customHeight="1" x14ac:dyDescent="0.25">
      <c r="A6" s="182" t="s">
        <v>1</v>
      </c>
      <c r="B6" s="185" t="s">
        <v>2</v>
      </c>
      <c r="C6" s="188" t="s">
        <v>176</v>
      </c>
      <c r="D6" s="188" t="s">
        <v>177</v>
      </c>
      <c r="E6" s="191" t="s">
        <v>165</v>
      </c>
      <c r="F6" s="194" t="s">
        <v>153</v>
      </c>
    </row>
    <row r="7" spans="1:8" s="47" customFormat="1" ht="15" customHeight="1" x14ac:dyDescent="0.25">
      <c r="A7" s="183"/>
      <c r="B7" s="186"/>
      <c r="C7" s="189"/>
      <c r="D7" s="189"/>
      <c r="E7" s="192"/>
      <c r="F7" s="195"/>
    </row>
    <row r="8" spans="1:8" s="47" customFormat="1" ht="50.25" customHeight="1" x14ac:dyDescent="0.25">
      <c r="A8" s="184"/>
      <c r="B8" s="187"/>
      <c r="C8" s="190"/>
      <c r="D8" s="190"/>
      <c r="E8" s="193"/>
      <c r="F8" s="196"/>
      <c r="G8" s="73"/>
    </row>
    <row r="9" spans="1:8" s="47" customFormat="1" ht="30" customHeight="1" x14ac:dyDescent="0.25">
      <c r="A9" s="2" t="s">
        <v>3</v>
      </c>
      <c r="B9" s="15" t="s">
        <v>4</v>
      </c>
      <c r="C9" s="161">
        <f>C10+C11+C12+C13+C14+C15+C16+C17+C18+C19+C20+C21+C22+C23+C24+C25</f>
        <v>806135</v>
      </c>
      <c r="D9" s="161">
        <f>D10+D11+D12+D13+D14+D15+D16+D17+D18+D19+D20+D21+D22+D23+D24+D25</f>
        <v>816007.75</v>
      </c>
      <c r="E9" s="158">
        <f>D9/C9</f>
        <v>1.0122470181793373</v>
      </c>
      <c r="F9" s="91">
        <f>F10+F11+F12+F13+F14+F15+F16+F17+F18+F19+F20+F21+F22+F23+F24+F25</f>
        <v>4294380</v>
      </c>
      <c r="H9" s="127"/>
    </row>
    <row r="10" spans="1:8" ht="30" customHeight="1" x14ac:dyDescent="0.25">
      <c r="A10" s="35"/>
      <c r="B10" s="16" t="s">
        <v>6</v>
      </c>
      <c r="C10" s="162">
        <v>0</v>
      </c>
      <c r="D10" s="162"/>
      <c r="E10" s="156"/>
      <c r="F10" s="82"/>
    </row>
    <row r="11" spans="1:8" ht="30" customHeight="1" x14ac:dyDescent="0.25">
      <c r="A11" s="37"/>
      <c r="B11" s="8" t="s">
        <v>8</v>
      </c>
      <c r="C11" s="162">
        <v>794351</v>
      </c>
      <c r="D11" s="162">
        <v>774662.7</v>
      </c>
      <c r="E11" s="156">
        <f t="shared" ref="E11:E25" si="0">D11/C11</f>
        <v>0.97521460915892344</v>
      </c>
      <c r="F11" s="82">
        <v>4190550</v>
      </c>
    </row>
    <row r="12" spans="1:8" ht="30" customHeight="1" x14ac:dyDescent="0.25">
      <c r="A12" s="37"/>
      <c r="B12" s="8" t="s">
        <v>10</v>
      </c>
      <c r="C12" s="162">
        <v>4061</v>
      </c>
      <c r="D12" s="162">
        <v>4061.4</v>
      </c>
      <c r="E12" s="156">
        <f t="shared" si="0"/>
        <v>1.0000984979069194</v>
      </c>
      <c r="F12" s="82">
        <v>21000</v>
      </c>
      <c r="H12" s="125"/>
    </row>
    <row r="13" spans="1:8" ht="30" customHeight="1" x14ac:dyDescent="0.25">
      <c r="A13" s="35"/>
      <c r="B13" s="8" t="s">
        <v>12</v>
      </c>
      <c r="C13" s="162">
        <v>0</v>
      </c>
      <c r="D13" s="162"/>
      <c r="E13" s="156"/>
      <c r="F13" s="82"/>
    </row>
    <row r="14" spans="1:8" ht="30" hidden="1" customHeight="1" x14ac:dyDescent="0.25">
      <c r="A14" s="37"/>
      <c r="B14" s="8" t="s">
        <v>14</v>
      </c>
      <c r="C14" s="162">
        <v>0</v>
      </c>
      <c r="D14" s="162"/>
      <c r="E14" s="156"/>
      <c r="F14" s="82"/>
    </row>
    <row r="15" spans="1:8" ht="30" customHeight="1" x14ac:dyDescent="0.25">
      <c r="A15" s="37"/>
      <c r="B15" s="8" t="s">
        <v>16</v>
      </c>
      <c r="C15" s="162">
        <v>0</v>
      </c>
      <c r="D15" s="162"/>
      <c r="E15" s="156"/>
      <c r="F15" s="82"/>
    </row>
    <row r="16" spans="1:8" ht="30" hidden="1" customHeight="1" x14ac:dyDescent="0.25">
      <c r="A16" s="35"/>
      <c r="B16" s="8" t="s">
        <v>18</v>
      </c>
      <c r="C16" s="162">
        <v>0</v>
      </c>
      <c r="D16" s="162"/>
      <c r="E16" s="156"/>
      <c r="F16" s="82"/>
    </row>
    <row r="17" spans="1:8" ht="30" hidden="1" customHeight="1" x14ac:dyDescent="0.25">
      <c r="A17" s="37"/>
      <c r="B17" s="8" t="s">
        <v>20</v>
      </c>
      <c r="C17" s="162">
        <v>0</v>
      </c>
      <c r="D17" s="162"/>
      <c r="E17" s="156"/>
      <c r="F17" s="82"/>
    </row>
    <row r="18" spans="1:8" ht="30" hidden="1" customHeight="1" x14ac:dyDescent="0.25">
      <c r="A18" s="37"/>
      <c r="B18" s="8" t="s">
        <v>22</v>
      </c>
      <c r="C18" s="162">
        <v>0</v>
      </c>
      <c r="D18" s="162"/>
      <c r="E18" s="156"/>
      <c r="F18" s="82"/>
    </row>
    <row r="19" spans="1:8" ht="30" hidden="1" customHeight="1" x14ac:dyDescent="0.25">
      <c r="A19" s="35"/>
      <c r="B19" s="8" t="s">
        <v>24</v>
      </c>
      <c r="C19" s="162">
        <v>0</v>
      </c>
      <c r="D19" s="162"/>
      <c r="E19" s="156"/>
      <c r="F19" s="82"/>
    </row>
    <row r="20" spans="1:8" ht="30" customHeight="1" x14ac:dyDescent="0.25">
      <c r="A20" s="37"/>
      <c r="B20" s="8" t="s">
        <v>187</v>
      </c>
      <c r="C20" s="162">
        <v>0</v>
      </c>
      <c r="D20" s="162"/>
      <c r="E20" s="156"/>
      <c r="F20" s="82"/>
    </row>
    <row r="21" spans="1:8" ht="30" hidden="1" customHeight="1" x14ac:dyDescent="0.25">
      <c r="A21" s="37"/>
      <c r="B21" s="8" t="s">
        <v>28</v>
      </c>
      <c r="C21" s="162">
        <v>0</v>
      </c>
      <c r="D21" s="162"/>
      <c r="E21" s="156"/>
      <c r="F21" s="82"/>
    </row>
    <row r="22" spans="1:8" ht="30" customHeight="1" x14ac:dyDescent="0.25">
      <c r="A22" s="35"/>
      <c r="B22" s="8" t="s">
        <v>30</v>
      </c>
      <c r="C22" s="162">
        <v>0</v>
      </c>
      <c r="D22" s="162"/>
      <c r="E22" s="156"/>
      <c r="F22" s="82"/>
    </row>
    <row r="23" spans="1:8" ht="30" customHeight="1" x14ac:dyDescent="0.25">
      <c r="A23" s="37"/>
      <c r="B23" s="8" t="s">
        <v>32</v>
      </c>
      <c r="C23" s="162">
        <v>0</v>
      </c>
      <c r="D23" s="162">
        <v>1805.96</v>
      </c>
      <c r="E23" s="156"/>
      <c r="F23" s="82"/>
    </row>
    <row r="24" spans="1:8" ht="30" customHeight="1" x14ac:dyDescent="0.25">
      <c r="A24" s="37"/>
      <c r="B24" s="8" t="s">
        <v>34</v>
      </c>
      <c r="C24" s="162">
        <v>0</v>
      </c>
      <c r="D24" s="162"/>
      <c r="E24" s="156"/>
      <c r="F24" s="82">
        <v>1200</v>
      </c>
    </row>
    <row r="25" spans="1:8" s="78" customFormat="1" ht="30" customHeight="1" x14ac:dyDescent="0.25">
      <c r="A25" s="35"/>
      <c r="B25" s="8" t="s">
        <v>36</v>
      </c>
      <c r="C25" s="162">
        <v>7723</v>
      </c>
      <c r="D25" s="162">
        <v>35477.69</v>
      </c>
      <c r="E25" s="156">
        <f t="shared" si="0"/>
        <v>4.593770555483621</v>
      </c>
      <c r="F25" s="82">
        <v>81630</v>
      </c>
    </row>
    <row r="26" spans="1:8" s="48" customFormat="1" ht="30" customHeight="1" x14ac:dyDescent="0.25">
      <c r="A26" s="182" t="s">
        <v>1</v>
      </c>
      <c r="B26" s="200" t="s">
        <v>37</v>
      </c>
      <c r="C26" s="188" t="s">
        <v>176</v>
      </c>
      <c r="D26" s="188" t="s">
        <v>177</v>
      </c>
      <c r="E26" s="191" t="s">
        <v>165</v>
      </c>
      <c r="F26" s="194" t="s">
        <v>153</v>
      </c>
    </row>
    <row r="27" spans="1:8" s="48" customFormat="1" ht="25.5" customHeight="1" x14ac:dyDescent="0.25">
      <c r="A27" s="183"/>
      <c r="B27" s="201"/>
      <c r="C27" s="189"/>
      <c r="D27" s="189"/>
      <c r="E27" s="192"/>
      <c r="F27" s="195"/>
      <c r="G27" s="73"/>
    </row>
    <row r="28" spans="1:8" s="47" customFormat="1" ht="21" customHeight="1" x14ac:dyDescent="0.25">
      <c r="A28" s="184"/>
      <c r="B28" s="202"/>
      <c r="C28" s="190"/>
      <c r="D28" s="190"/>
      <c r="E28" s="193"/>
      <c r="F28" s="196"/>
    </row>
    <row r="29" spans="1:8" s="47" customFormat="1" ht="30" customHeight="1" x14ac:dyDescent="0.25">
      <c r="A29" s="4" t="s">
        <v>38</v>
      </c>
      <c r="B29" s="17" t="s">
        <v>39</v>
      </c>
      <c r="C29" s="170">
        <f>C31+C48+C99+C101+C105+C109+C126+C129+C107</f>
        <v>634976</v>
      </c>
      <c r="D29" s="170">
        <f>D31+D48+D99+D101+D105+D109+D126+D129+D107</f>
        <v>641044.80000000005</v>
      </c>
      <c r="E29" s="159">
        <f>D29/C29</f>
        <v>1.009557526583682</v>
      </c>
      <c r="F29" s="92">
        <f t="shared" ref="F29" si="1">F31+F48+F99+F101+F105+F109+F126+F129+F107</f>
        <v>3793540</v>
      </c>
      <c r="H29" s="127"/>
    </row>
    <row r="30" spans="1:8" ht="30" customHeight="1" x14ac:dyDescent="0.25">
      <c r="A30" s="39"/>
      <c r="B30" s="16"/>
      <c r="C30" s="162"/>
      <c r="D30" s="162"/>
      <c r="E30" s="156"/>
      <c r="F30" s="82"/>
    </row>
    <row r="31" spans="1:8" s="52" customFormat="1" ht="30" customHeight="1" x14ac:dyDescent="0.25">
      <c r="A31" s="49" t="s">
        <v>5</v>
      </c>
      <c r="B31" s="50" t="s">
        <v>40</v>
      </c>
      <c r="C31" s="164">
        <f>C32+C33+C34+C35+C36+C37+C38+C39+C40+C41+C42+C43+C44+C45+C46+C47</f>
        <v>31274</v>
      </c>
      <c r="D31" s="164">
        <f>D32+D33+D34+D35+D36+D37+D38+D39+D40+D41+D42+D43+D44+D45+D46+D47</f>
        <v>35193.22</v>
      </c>
      <c r="E31" s="159">
        <f t="shared" ref="E31:E93" si="2">D31/C31</f>
        <v>1.125318795165313</v>
      </c>
      <c r="F31" s="93">
        <f t="shared" ref="F31" si="3">F32+F33+F34+F35+F36+F37+F38+F39+F40+F41+F42+F43+F44+F45+F46+F47</f>
        <v>127480</v>
      </c>
      <c r="H31" s="123"/>
    </row>
    <row r="32" spans="1:8" s="43" customFormat="1" ht="30" customHeight="1" x14ac:dyDescent="0.25">
      <c r="A32" s="42"/>
      <c r="B32" s="18" t="s">
        <v>41</v>
      </c>
      <c r="C32" s="162">
        <v>2751</v>
      </c>
      <c r="D32" s="162">
        <f>2251.26</f>
        <v>2251.2600000000002</v>
      </c>
      <c r="E32" s="156">
        <f t="shared" si="2"/>
        <v>0.81834242093784082</v>
      </c>
      <c r="F32" s="82">
        <v>400</v>
      </c>
    </row>
    <row r="33" spans="1:8" s="43" customFormat="1" ht="30" customHeight="1" x14ac:dyDescent="0.25">
      <c r="A33" s="42"/>
      <c r="B33" s="18" t="s">
        <v>42</v>
      </c>
      <c r="C33" s="162">
        <v>854</v>
      </c>
      <c r="D33" s="162">
        <f>271+511.14</f>
        <v>782.14</v>
      </c>
      <c r="E33" s="156">
        <f t="shared" si="2"/>
        <v>0.91585480093676819</v>
      </c>
      <c r="F33" s="82">
        <v>600</v>
      </c>
    </row>
    <row r="34" spans="1:8" ht="30" customHeight="1" x14ac:dyDescent="0.25">
      <c r="A34" s="9" t="s">
        <v>1</v>
      </c>
      <c r="B34" s="8" t="s">
        <v>43</v>
      </c>
      <c r="C34" s="162">
        <v>3</v>
      </c>
      <c r="D34" s="162">
        <v>2.87</v>
      </c>
      <c r="E34" s="156"/>
      <c r="F34" s="82">
        <v>100</v>
      </c>
    </row>
    <row r="35" spans="1:8" ht="30" customHeight="1" x14ac:dyDescent="0.25">
      <c r="A35" s="9"/>
      <c r="B35" s="8" t="s">
        <v>44</v>
      </c>
      <c r="C35" s="162">
        <v>300</v>
      </c>
      <c r="D35" s="162"/>
      <c r="E35" s="156"/>
      <c r="F35" s="82">
        <v>800</v>
      </c>
    </row>
    <row r="36" spans="1:8" ht="30" customHeight="1" x14ac:dyDescent="0.25">
      <c r="A36" s="9"/>
      <c r="B36" s="8" t="s">
        <v>45</v>
      </c>
      <c r="C36" s="162">
        <v>31</v>
      </c>
      <c r="D36" s="162">
        <v>31.08</v>
      </c>
      <c r="E36" s="156">
        <f t="shared" si="2"/>
        <v>1.0025806451612902</v>
      </c>
      <c r="F36" s="82"/>
    </row>
    <row r="37" spans="1:8" ht="30" customHeight="1" x14ac:dyDescent="0.25">
      <c r="A37" s="9" t="s">
        <v>1</v>
      </c>
      <c r="B37" s="8" t="s">
        <v>46</v>
      </c>
      <c r="C37" s="162">
        <v>0</v>
      </c>
      <c r="D37" s="162"/>
      <c r="E37" s="156"/>
      <c r="F37" s="82">
        <v>5430</v>
      </c>
    </row>
    <row r="38" spans="1:8" ht="30" customHeight="1" x14ac:dyDescent="0.25">
      <c r="A38" s="9"/>
      <c r="B38" s="8" t="s">
        <v>47</v>
      </c>
      <c r="C38" s="162">
        <v>573</v>
      </c>
      <c r="D38" s="162">
        <v>572.70000000000005</v>
      </c>
      <c r="E38" s="156"/>
      <c r="F38" s="82"/>
    </row>
    <row r="39" spans="1:8" ht="30" customHeight="1" x14ac:dyDescent="0.25">
      <c r="A39" s="9"/>
      <c r="B39" s="8" t="s">
        <v>48</v>
      </c>
      <c r="C39" s="162">
        <v>3332</v>
      </c>
      <c r="D39" s="162">
        <v>3990.3</v>
      </c>
      <c r="E39" s="156">
        <f t="shared" si="2"/>
        <v>1.1975690276110444</v>
      </c>
      <c r="F39" s="82">
        <v>25650</v>
      </c>
    </row>
    <row r="40" spans="1:8" ht="30" customHeight="1" x14ac:dyDescent="0.25">
      <c r="A40" s="9"/>
      <c r="B40" s="8" t="s">
        <v>49</v>
      </c>
      <c r="C40" s="162">
        <v>3858</v>
      </c>
      <c r="D40" s="162">
        <v>4162.9799999999996</v>
      </c>
      <c r="E40" s="156">
        <f t="shared" si="2"/>
        <v>1.0790513219284603</v>
      </c>
      <c r="F40" s="82">
        <v>5000</v>
      </c>
    </row>
    <row r="41" spans="1:8" ht="30" customHeight="1" x14ac:dyDescent="0.25">
      <c r="A41" s="9"/>
      <c r="B41" s="8" t="s">
        <v>133</v>
      </c>
      <c r="C41" s="162">
        <v>0</v>
      </c>
      <c r="D41" s="162"/>
      <c r="E41" s="156"/>
      <c r="F41" s="82"/>
    </row>
    <row r="42" spans="1:8" ht="30" customHeight="1" x14ac:dyDescent="0.25">
      <c r="A42" s="9"/>
      <c r="B42" s="8" t="s">
        <v>139</v>
      </c>
      <c r="C42" s="162">
        <v>0</v>
      </c>
      <c r="D42" s="162"/>
      <c r="E42" s="156"/>
      <c r="F42" s="82"/>
    </row>
    <row r="43" spans="1:8" ht="30" customHeight="1" x14ac:dyDescent="0.25">
      <c r="A43" s="9"/>
      <c r="B43" s="8" t="s">
        <v>50</v>
      </c>
      <c r="C43" s="162">
        <v>137</v>
      </c>
      <c r="D43" s="162">
        <v>136.93</v>
      </c>
      <c r="E43" s="156"/>
      <c r="F43" s="82"/>
    </row>
    <row r="44" spans="1:8" ht="30" customHeight="1" x14ac:dyDescent="0.25">
      <c r="A44" s="9"/>
      <c r="B44" s="8" t="s">
        <v>51</v>
      </c>
      <c r="C44" s="162">
        <v>0</v>
      </c>
      <c r="D44" s="162"/>
      <c r="E44" s="156"/>
      <c r="F44" s="82"/>
      <c r="H44" s="78"/>
    </row>
    <row r="45" spans="1:8" ht="30" customHeight="1" x14ac:dyDescent="0.25">
      <c r="A45" s="9"/>
      <c r="B45" s="8" t="s">
        <v>134</v>
      </c>
      <c r="C45" s="162">
        <v>0</v>
      </c>
      <c r="D45" s="162"/>
      <c r="E45" s="156"/>
      <c r="F45" s="82"/>
    </row>
    <row r="46" spans="1:8" ht="30" hidden="1" customHeight="1" x14ac:dyDescent="0.25">
      <c r="A46" s="9"/>
      <c r="B46" s="8"/>
      <c r="C46" s="162">
        <v>0</v>
      </c>
      <c r="D46" s="162"/>
      <c r="E46" s="156"/>
      <c r="F46" s="82"/>
    </row>
    <row r="47" spans="1:8" ht="30" customHeight="1" x14ac:dyDescent="0.25">
      <c r="A47" s="9"/>
      <c r="B47" s="8" t="s">
        <v>52</v>
      </c>
      <c r="C47" s="162">
        <v>19435</v>
      </c>
      <c r="D47" s="162">
        <v>23262.959999999999</v>
      </c>
      <c r="E47" s="156">
        <f t="shared" si="2"/>
        <v>1.1969621816310778</v>
      </c>
      <c r="F47" s="82">
        <v>89500</v>
      </c>
      <c r="H47" s="124"/>
    </row>
    <row r="48" spans="1:8" s="52" customFormat="1" ht="30" customHeight="1" x14ac:dyDescent="0.25">
      <c r="A48" s="49" t="s">
        <v>7</v>
      </c>
      <c r="B48" s="50" t="s">
        <v>53</v>
      </c>
      <c r="C48" s="164">
        <f>C49+C50+C51+C52+C53+C54+C55+C56+C57+C58+C59+C60+C61+C62+C63+C64+C65+C66+C67+C68+C69+C70+C71+C72+C73+C75+C76+C77+C78+C79+C80+C81+C82+C83+C84+C85+C86+C87+C88+C89+C90+C91+C92+C93+C94+C95+C96+C97+C98+C74</f>
        <v>309227</v>
      </c>
      <c r="D48" s="164">
        <f>D49+D50+D51+D52+D53+D54+D55+D56+D57+D58+D59+D60+D61+D62+D63+D64+D65+D66+D67+D68+D69+D70+D71+D72+D73+D75+D76+D77+D78+D79+D80+D81+D82+D83+D84+D85+D86+D87+D88+D89+D90+D91+D92+D93+D94+D95+D96+D97+D98+D74</f>
        <v>311068.03999999998</v>
      </c>
      <c r="E48" s="159">
        <f t="shared" si="2"/>
        <v>1.0059536845100847</v>
      </c>
      <c r="F48" s="93">
        <f t="shared" ref="F48" si="4">F49+F50+F51+F52+F53+F54+F55+F56+F57+F58+F59+F60+F61+F62+F63+F64+F65+F66+F67+F68+F69+F70+F71+F72+F73+F75+F76+F77+F78+F79+F80+F81+F82+F83+F84+F85+F86+F87+F88+F89+F90+F91+F92+F93+F94+F95+F96+F97+F98+F74</f>
        <v>2557740</v>
      </c>
      <c r="H48" s="123"/>
    </row>
    <row r="49" spans="1:6" ht="30" customHeight="1" x14ac:dyDescent="0.25">
      <c r="A49" s="9"/>
      <c r="B49" s="8" t="s">
        <v>54</v>
      </c>
      <c r="C49" s="162">
        <v>344</v>
      </c>
      <c r="D49" s="162">
        <v>395.22</v>
      </c>
      <c r="E49" s="156">
        <f t="shared" si="2"/>
        <v>1.1488953488372093</v>
      </c>
      <c r="F49" s="82">
        <v>6285</v>
      </c>
    </row>
    <row r="50" spans="1:6" ht="30" customHeight="1" x14ac:dyDescent="0.25">
      <c r="A50" s="9"/>
      <c r="B50" s="8" t="s">
        <v>55</v>
      </c>
      <c r="C50" s="162">
        <v>0</v>
      </c>
      <c r="D50" s="162">
        <v>34.51</v>
      </c>
      <c r="E50" s="156"/>
      <c r="F50" s="82"/>
    </row>
    <row r="51" spans="1:6" ht="30" customHeight="1" x14ac:dyDescent="0.25">
      <c r="A51" s="9"/>
      <c r="B51" s="8" t="s">
        <v>56</v>
      </c>
      <c r="C51" s="162">
        <v>43</v>
      </c>
      <c r="D51" s="162">
        <v>80.650000000000006</v>
      </c>
      <c r="E51" s="156"/>
      <c r="F51" s="82"/>
    </row>
    <row r="52" spans="1:6" ht="30" customHeight="1" x14ac:dyDescent="0.25">
      <c r="A52" s="9"/>
      <c r="B52" s="8" t="s">
        <v>57</v>
      </c>
      <c r="C52" s="162">
        <v>288</v>
      </c>
      <c r="D52" s="162">
        <v>293</v>
      </c>
      <c r="E52" s="156">
        <f t="shared" si="2"/>
        <v>1.0173611111111112</v>
      </c>
      <c r="F52" s="82">
        <v>40</v>
      </c>
    </row>
    <row r="53" spans="1:6" ht="30" customHeight="1" x14ac:dyDescent="0.25">
      <c r="A53" s="9"/>
      <c r="B53" s="8" t="s">
        <v>58</v>
      </c>
      <c r="C53" s="162">
        <v>0</v>
      </c>
      <c r="D53" s="162"/>
      <c r="E53" s="156"/>
      <c r="F53" s="82">
        <v>0</v>
      </c>
    </row>
    <row r="54" spans="1:6" ht="30" customHeight="1" x14ac:dyDescent="0.25">
      <c r="A54" s="9"/>
      <c r="B54" s="8" t="s">
        <v>59</v>
      </c>
      <c r="C54" s="162">
        <v>128</v>
      </c>
      <c r="D54" s="162">
        <v>127.42</v>
      </c>
      <c r="E54" s="156">
        <f t="shared" si="2"/>
        <v>0.99546875000000001</v>
      </c>
      <c r="F54" s="82">
        <v>1200</v>
      </c>
    </row>
    <row r="55" spans="1:6" ht="30" customHeight="1" x14ac:dyDescent="0.25">
      <c r="A55" s="9"/>
      <c r="B55" s="19" t="s">
        <v>60</v>
      </c>
      <c r="C55" s="162">
        <v>29510</v>
      </c>
      <c r="D55" s="162">
        <v>26047.81</v>
      </c>
      <c r="E55" s="156">
        <f t="shared" si="2"/>
        <v>0.8826773974923755</v>
      </c>
      <c r="F55" s="82">
        <v>30500</v>
      </c>
    </row>
    <row r="56" spans="1:6" ht="30" customHeight="1" x14ac:dyDescent="0.25">
      <c r="A56" s="9"/>
      <c r="B56" s="19" t="s">
        <v>188</v>
      </c>
      <c r="C56" s="162">
        <v>0</v>
      </c>
      <c r="D56" s="162"/>
      <c r="E56" s="156"/>
      <c r="F56" s="82"/>
    </row>
    <row r="57" spans="1:6" ht="30" customHeight="1" x14ac:dyDescent="0.25">
      <c r="A57" s="9"/>
      <c r="B57" s="8" t="s">
        <v>62</v>
      </c>
      <c r="C57" s="162">
        <v>122</v>
      </c>
      <c r="D57" s="162">
        <v>102</v>
      </c>
      <c r="E57" s="156">
        <f t="shared" si="2"/>
        <v>0.83606557377049184</v>
      </c>
      <c r="F57" s="82"/>
    </row>
    <row r="58" spans="1:6" ht="30" customHeight="1" x14ac:dyDescent="0.25">
      <c r="A58" s="9"/>
      <c r="B58" s="8" t="s">
        <v>135</v>
      </c>
      <c r="C58" s="162">
        <v>0</v>
      </c>
      <c r="D58" s="162"/>
      <c r="E58" s="156"/>
      <c r="F58" s="82"/>
    </row>
    <row r="59" spans="1:6" ht="30" hidden="1" customHeight="1" x14ac:dyDescent="0.25">
      <c r="A59" s="9"/>
      <c r="B59" s="8"/>
      <c r="C59" s="162">
        <v>0</v>
      </c>
      <c r="D59" s="162"/>
      <c r="E59" s="156"/>
      <c r="F59" s="82"/>
    </row>
    <row r="60" spans="1:6" ht="30" customHeight="1" x14ac:dyDescent="0.25">
      <c r="A60" s="9"/>
      <c r="B60" s="8" t="s">
        <v>63</v>
      </c>
      <c r="C60" s="162">
        <v>167</v>
      </c>
      <c r="D60" s="162">
        <v>139.37</v>
      </c>
      <c r="E60" s="156">
        <f t="shared" si="2"/>
        <v>0.83455089820359285</v>
      </c>
      <c r="F60" s="82"/>
    </row>
    <row r="61" spans="1:6" ht="30" customHeight="1" x14ac:dyDescent="0.25">
      <c r="A61" s="9"/>
      <c r="B61" s="8" t="s">
        <v>64</v>
      </c>
      <c r="C61" s="162">
        <v>0</v>
      </c>
      <c r="D61" s="162"/>
      <c r="E61" s="156"/>
      <c r="F61" s="82"/>
    </row>
    <row r="62" spans="1:6" ht="30" customHeight="1" x14ac:dyDescent="0.25">
      <c r="A62" s="9"/>
      <c r="B62" s="8" t="s">
        <v>65</v>
      </c>
      <c r="C62" s="162">
        <v>0</v>
      </c>
      <c r="D62" s="162"/>
      <c r="E62" s="156"/>
      <c r="F62" s="82"/>
    </row>
    <row r="63" spans="1:6" ht="30" customHeight="1" x14ac:dyDescent="0.25">
      <c r="A63" s="9"/>
      <c r="B63" s="8" t="s">
        <v>136</v>
      </c>
      <c r="C63" s="162">
        <v>0</v>
      </c>
      <c r="D63" s="162"/>
      <c r="E63" s="156"/>
      <c r="F63" s="82"/>
    </row>
    <row r="64" spans="1:6" ht="30" hidden="1" customHeight="1" x14ac:dyDescent="0.25">
      <c r="A64" s="9"/>
      <c r="B64" s="8"/>
      <c r="C64" s="162">
        <v>0</v>
      </c>
      <c r="D64" s="162"/>
      <c r="E64" s="156"/>
      <c r="F64" s="82"/>
    </row>
    <row r="65" spans="1:8" ht="30" customHeight="1" x14ac:dyDescent="0.25">
      <c r="A65" s="9"/>
      <c r="B65" s="8" t="s">
        <v>66</v>
      </c>
      <c r="C65" s="162">
        <v>1778</v>
      </c>
      <c r="D65" s="162">
        <v>1811.06</v>
      </c>
      <c r="E65" s="156">
        <f t="shared" si="2"/>
        <v>1.01859392575928</v>
      </c>
      <c r="F65" s="82">
        <v>5200</v>
      </c>
    </row>
    <row r="66" spans="1:8" ht="30" customHeight="1" x14ac:dyDescent="0.25">
      <c r="A66" s="9"/>
      <c r="B66" s="8" t="s">
        <v>67</v>
      </c>
      <c r="C66" s="162">
        <v>0</v>
      </c>
      <c r="D66" s="162">
        <v>13.41</v>
      </c>
      <c r="E66" s="156" t="e">
        <f t="shared" si="2"/>
        <v>#DIV/0!</v>
      </c>
      <c r="F66" s="82">
        <v>15</v>
      </c>
    </row>
    <row r="67" spans="1:8" ht="30" hidden="1" customHeight="1" x14ac:dyDescent="0.25">
      <c r="A67" s="9"/>
      <c r="B67" s="8" t="s">
        <v>68</v>
      </c>
      <c r="C67" s="162">
        <v>0</v>
      </c>
      <c r="D67" s="162"/>
      <c r="E67" s="156"/>
      <c r="F67" s="82"/>
    </row>
    <row r="68" spans="1:8" ht="30" hidden="1" customHeight="1" x14ac:dyDescent="0.25">
      <c r="A68" s="9"/>
      <c r="B68" s="8" t="s">
        <v>137</v>
      </c>
      <c r="C68" s="162">
        <v>0</v>
      </c>
      <c r="D68" s="162"/>
      <c r="E68" s="156"/>
      <c r="F68" s="82"/>
    </row>
    <row r="69" spans="1:8" ht="30" hidden="1" customHeight="1" x14ac:dyDescent="0.25">
      <c r="A69" s="9"/>
      <c r="B69" s="8" t="s">
        <v>138</v>
      </c>
      <c r="C69" s="162">
        <v>0</v>
      </c>
      <c r="D69" s="162"/>
      <c r="E69" s="156"/>
      <c r="F69" s="82"/>
    </row>
    <row r="70" spans="1:8" ht="30" hidden="1" customHeight="1" x14ac:dyDescent="0.25">
      <c r="A70" s="9"/>
      <c r="B70" s="8" t="s">
        <v>69</v>
      </c>
      <c r="C70" s="162">
        <v>0</v>
      </c>
      <c r="D70" s="162"/>
      <c r="E70" s="156"/>
      <c r="F70" s="82"/>
    </row>
    <row r="71" spans="1:8" ht="30" customHeight="1" x14ac:dyDescent="0.25">
      <c r="A71" s="9"/>
      <c r="B71" s="8" t="s">
        <v>70</v>
      </c>
      <c r="C71" s="162">
        <v>0</v>
      </c>
      <c r="D71" s="162"/>
      <c r="E71" s="156"/>
      <c r="F71" s="82"/>
    </row>
    <row r="72" spans="1:8" ht="30" customHeight="1" x14ac:dyDescent="0.25">
      <c r="A72" s="9"/>
      <c r="B72" s="8" t="s">
        <v>71</v>
      </c>
      <c r="C72" s="162">
        <v>0</v>
      </c>
      <c r="D72" s="162"/>
      <c r="E72" s="156"/>
      <c r="F72" s="82"/>
    </row>
    <row r="73" spans="1:8" ht="30" hidden="1" customHeight="1" x14ac:dyDescent="0.25">
      <c r="A73" s="9"/>
      <c r="B73" s="8" t="s">
        <v>72</v>
      </c>
      <c r="C73" s="162">
        <v>0</v>
      </c>
      <c r="D73" s="162"/>
      <c r="E73" s="156"/>
      <c r="F73" s="82"/>
    </row>
    <row r="74" spans="1:8" ht="30" customHeight="1" x14ac:dyDescent="0.25">
      <c r="A74" s="9"/>
      <c r="B74" s="8" t="s">
        <v>73</v>
      </c>
      <c r="C74" s="162">
        <v>200</v>
      </c>
      <c r="D74" s="162"/>
      <c r="E74" s="156">
        <f t="shared" si="2"/>
        <v>0</v>
      </c>
      <c r="F74" s="82"/>
    </row>
    <row r="75" spans="1:8" ht="30" customHeight="1" x14ac:dyDescent="0.25">
      <c r="A75" s="9"/>
      <c r="B75" s="8" t="s">
        <v>74</v>
      </c>
      <c r="C75" s="162">
        <v>0</v>
      </c>
      <c r="D75" s="162"/>
      <c r="E75" s="156"/>
      <c r="F75" s="82"/>
    </row>
    <row r="76" spans="1:8" ht="30" customHeight="1" x14ac:dyDescent="0.25">
      <c r="A76" s="9"/>
      <c r="B76" s="8" t="s">
        <v>75</v>
      </c>
      <c r="C76" s="162">
        <v>0</v>
      </c>
      <c r="D76" s="162"/>
      <c r="E76" s="156"/>
      <c r="F76" s="82"/>
    </row>
    <row r="77" spans="1:8" ht="30" hidden="1" customHeight="1" x14ac:dyDescent="0.25">
      <c r="A77" s="9"/>
      <c r="B77" s="8" t="s">
        <v>76</v>
      </c>
      <c r="C77" s="162">
        <v>0</v>
      </c>
      <c r="D77" s="162"/>
      <c r="E77" s="156"/>
      <c r="F77" s="82"/>
    </row>
    <row r="78" spans="1:8" ht="30" customHeight="1" x14ac:dyDescent="0.25">
      <c r="A78" s="9"/>
      <c r="B78" s="8" t="s">
        <v>77</v>
      </c>
      <c r="C78" s="162">
        <v>0</v>
      </c>
      <c r="D78" s="162"/>
      <c r="E78" s="156"/>
      <c r="F78" s="82"/>
    </row>
    <row r="79" spans="1:8" ht="36.75" customHeight="1" x14ac:dyDescent="0.25">
      <c r="A79" s="9"/>
      <c r="B79" s="8" t="s">
        <v>78</v>
      </c>
      <c r="C79" s="162">
        <v>0</v>
      </c>
      <c r="D79" s="162">
        <v>200</v>
      </c>
      <c r="E79" s="156"/>
      <c r="F79" s="82"/>
    </row>
    <row r="80" spans="1:8" ht="30" customHeight="1" x14ac:dyDescent="0.25">
      <c r="A80" s="9"/>
      <c r="B80" s="8" t="s">
        <v>79</v>
      </c>
      <c r="C80" s="162">
        <v>0</v>
      </c>
      <c r="D80" s="162"/>
      <c r="E80" s="156"/>
      <c r="F80" s="82"/>
      <c r="H80" s="122"/>
    </row>
    <row r="81" spans="1:9" ht="30" customHeight="1" x14ac:dyDescent="0.25">
      <c r="A81" s="9"/>
      <c r="B81" s="8" t="s">
        <v>80</v>
      </c>
      <c r="C81" s="162">
        <v>40078</v>
      </c>
      <c r="D81" s="162">
        <v>43959.31</v>
      </c>
      <c r="E81" s="156">
        <f t="shared" si="2"/>
        <v>1.0968439043864464</v>
      </c>
      <c r="F81" s="82">
        <v>280000</v>
      </c>
      <c r="H81" s="122"/>
      <c r="I81" s="125"/>
    </row>
    <row r="82" spans="1:9" ht="30" customHeight="1" x14ac:dyDescent="0.25">
      <c r="A82" s="9"/>
      <c r="B82" s="8" t="s">
        <v>81</v>
      </c>
      <c r="C82" s="162">
        <v>8698</v>
      </c>
      <c r="D82" s="162">
        <v>10397.200000000001</v>
      </c>
      <c r="E82" s="156">
        <f t="shared" si="2"/>
        <v>1.1953552540813981</v>
      </c>
      <c r="F82" s="82">
        <v>400000</v>
      </c>
      <c r="G82" s="113"/>
      <c r="H82" s="83"/>
      <c r="I82" s="125"/>
    </row>
    <row r="83" spans="1:9" ht="30" customHeight="1" x14ac:dyDescent="0.25">
      <c r="A83" s="9"/>
      <c r="B83" s="8" t="s">
        <v>82</v>
      </c>
      <c r="C83" s="162">
        <v>8324</v>
      </c>
      <c r="D83" s="162">
        <f>310.28+8324.02</f>
        <v>8634.3000000000011</v>
      </c>
      <c r="E83" s="156"/>
      <c r="F83" s="82">
        <v>780000</v>
      </c>
      <c r="G83" s="84"/>
      <c r="H83" s="83"/>
    </row>
    <row r="84" spans="1:9" ht="30" customHeight="1" x14ac:dyDescent="0.25">
      <c r="A84" s="9"/>
      <c r="B84" s="8" t="s">
        <v>83</v>
      </c>
      <c r="C84" s="162">
        <v>107103</v>
      </c>
      <c r="D84" s="162">
        <v>111782.21</v>
      </c>
      <c r="E84" s="156">
        <f t="shared" si="2"/>
        <v>1.0436888789296286</v>
      </c>
      <c r="F84" s="82">
        <v>800000</v>
      </c>
      <c r="G84" s="112"/>
      <c r="H84" s="126"/>
      <c r="I84" s="125"/>
    </row>
    <row r="85" spans="1:9" ht="30" customHeight="1" x14ac:dyDescent="0.25">
      <c r="A85" s="9"/>
      <c r="B85" s="8" t="s">
        <v>84</v>
      </c>
      <c r="C85" s="162">
        <v>0</v>
      </c>
      <c r="D85" s="162"/>
      <c r="E85" s="156"/>
      <c r="F85" s="82"/>
      <c r="G85" s="84"/>
      <c r="H85" s="83"/>
    </row>
    <row r="86" spans="1:9" ht="30" customHeight="1" x14ac:dyDescent="0.25">
      <c r="A86" s="9"/>
      <c r="B86" s="8" t="s">
        <v>85</v>
      </c>
      <c r="C86" s="162">
        <v>31238</v>
      </c>
      <c r="D86" s="162">
        <v>25644.27</v>
      </c>
      <c r="E86" s="156">
        <f t="shared" si="2"/>
        <v>0.82093187784109101</v>
      </c>
      <c r="F86" s="82">
        <v>100000</v>
      </c>
      <c r="G86" s="114"/>
      <c r="H86" s="126"/>
      <c r="I86" s="125"/>
    </row>
    <row r="87" spans="1:9" ht="30" customHeight="1" x14ac:dyDescent="0.25">
      <c r="A87" s="9"/>
      <c r="B87" s="8" t="s">
        <v>131</v>
      </c>
      <c r="C87" s="162">
        <v>0</v>
      </c>
      <c r="D87" s="162"/>
      <c r="E87" s="156"/>
      <c r="F87" s="82"/>
      <c r="G87" s="84"/>
      <c r="H87" s="83"/>
    </row>
    <row r="88" spans="1:9" ht="30" customHeight="1" x14ac:dyDescent="0.25">
      <c r="A88" s="9"/>
      <c r="B88" s="8" t="s">
        <v>86</v>
      </c>
      <c r="C88" s="162">
        <v>94</v>
      </c>
      <c r="D88" s="162">
        <v>93.68</v>
      </c>
      <c r="E88" s="156"/>
      <c r="F88" s="82"/>
      <c r="G88" s="83"/>
      <c r="H88" s="83"/>
    </row>
    <row r="89" spans="1:9" ht="30" customHeight="1" x14ac:dyDescent="0.25">
      <c r="A89" s="9"/>
      <c r="B89" s="8" t="s">
        <v>173</v>
      </c>
      <c r="C89" s="162">
        <v>0</v>
      </c>
      <c r="D89" s="162"/>
      <c r="E89" s="156"/>
      <c r="F89" s="82"/>
      <c r="G89" s="83"/>
      <c r="H89" s="83"/>
    </row>
    <row r="90" spans="1:9" ht="30" customHeight="1" x14ac:dyDescent="0.25">
      <c r="A90" s="9"/>
      <c r="B90" s="8" t="s">
        <v>163</v>
      </c>
      <c r="C90" s="162">
        <v>0</v>
      </c>
      <c r="D90" s="162"/>
      <c r="E90" s="156"/>
      <c r="F90" s="82">
        <v>6500</v>
      </c>
      <c r="G90" s="83"/>
      <c r="H90" s="83"/>
    </row>
    <row r="91" spans="1:9" ht="30" customHeight="1" x14ac:dyDescent="0.25">
      <c r="A91" s="9"/>
      <c r="B91" s="8" t="s">
        <v>89</v>
      </c>
      <c r="C91" s="162">
        <v>0</v>
      </c>
      <c r="D91" s="162"/>
      <c r="E91" s="156" t="e">
        <f t="shared" si="2"/>
        <v>#DIV/0!</v>
      </c>
      <c r="F91" s="82"/>
    </row>
    <row r="92" spans="1:9" ht="30" hidden="1" customHeight="1" x14ac:dyDescent="0.25">
      <c r="A92" s="9"/>
      <c r="B92" s="8" t="s">
        <v>90</v>
      </c>
      <c r="C92" s="162">
        <v>0</v>
      </c>
      <c r="D92" s="162"/>
      <c r="E92" s="156"/>
      <c r="F92" s="82">
        <v>145000</v>
      </c>
    </row>
    <row r="93" spans="1:9" ht="30" customHeight="1" x14ac:dyDescent="0.25">
      <c r="A93" s="9"/>
      <c r="B93" s="8" t="s">
        <v>161</v>
      </c>
      <c r="C93" s="162">
        <v>81112</v>
      </c>
      <c r="D93" s="162">
        <v>81112.66</v>
      </c>
      <c r="E93" s="156">
        <f t="shared" si="2"/>
        <v>1.0000081368971299</v>
      </c>
      <c r="F93" s="82"/>
      <c r="H93" s="122"/>
      <c r="I93" s="125"/>
    </row>
    <row r="94" spans="1:9" ht="30" customHeight="1" x14ac:dyDescent="0.25">
      <c r="A94" s="9"/>
      <c r="B94" s="8" t="s">
        <v>162</v>
      </c>
      <c r="C94" s="162">
        <v>0</v>
      </c>
      <c r="D94" s="162"/>
      <c r="E94" s="156" t="e">
        <f t="shared" ref="E94:E134" si="5">D94/C94</f>
        <v>#DIV/0!</v>
      </c>
      <c r="F94" s="82"/>
      <c r="H94" s="122"/>
      <c r="I94" s="125"/>
    </row>
    <row r="95" spans="1:9" ht="30" customHeight="1" x14ac:dyDescent="0.25">
      <c r="A95" s="9"/>
      <c r="B95" s="8" t="s">
        <v>91</v>
      </c>
      <c r="C95" s="162">
        <v>0</v>
      </c>
      <c r="D95" s="162">
        <v>199.08</v>
      </c>
      <c r="E95" s="156"/>
      <c r="F95" s="82">
        <v>3000</v>
      </c>
    </row>
    <row r="96" spans="1:9" ht="30" customHeight="1" x14ac:dyDescent="0.25">
      <c r="A96" s="9"/>
      <c r="B96" s="8" t="s">
        <v>92</v>
      </c>
      <c r="C96" s="162">
        <v>0</v>
      </c>
      <c r="D96" s="162"/>
      <c r="E96" s="156"/>
      <c r="F96" s="82"/>
    </row>
    <row r="97" spans="1:8" ht="30" customHeight="1" x14ac:dyDescent="0.25">
      <c r="A97" s="9"/>
      <c r="B97" s="8" t="s">
        <v>93</v>
      </c>
      <c r="C97" s="162">
        <v>0</v>
      </c>
      <c r="D97" s="162">
        <v>0.88</v>
      </c>
      <c r="E97" s="156"/>
      <c r="F97" s="82"/>
    </row>
    <row r="98" spans="1:8" ht="30" customHeight="1" x14ac:dyDescent="0.25">
      <c r="A98" s="9"/>
      <c r="B98" s="8" t="s">
        <v>132</v>
      </c>
      <c r="C98" s="162">
        <v>0</v>
      </c>
      <c r="D98" s="162"/>
      <c r="E98" s="156"/>
      <c r="F98" s="82"/>
    </row>
    <row r="99" spans="1:8" s="52" customFormat="1" ht="30" customHeight="1" x14ac:dyDescent="0.25">
      <c r="A99" s="49" t="s">
        <v>9</v>
      </c>
      <c r="B99" s="50" t="s">
        <v>94</v>
      </c>
      <c r="C99" s="164">
        <f>C100</f>
        <v>207868</v>
      </c>
      <c r="D99" s="164">
        <f>D100</f>
        <v>207505.11</v>
      </c>
      <c r="E99" s="159">
        <f t="shared" si="5"/>
        <v>0.9982542286451016</v>
      </c>
      <c r="F99" s="93">
        <f t="shared" ref="F99" si="6">F100</f>
        <v>615000</v>
      </c>
      <c r="H99" s="123"/>
    </row>
    <row r="100" spans="1:8" ht="30" customHeight="1" x14ac:dyDescent="0.25">
      <c r="A100" s="9" t="s">
        <v>1</v>
      </c>
      <c r="B100" s="8" t="s">
        <v>95</v>
      </c>
      <c r="C100" s="162">
        <v>207868</v>
      </c>
      <c r="D100" s="162">
        <f>132109.44+51595.84+23799.83</f>
        <v>207505.11</v>
      </c>
      <c r="E100" s="156">
        <f t="shared" si="5"/>
        <v>0.9982542286451016</v>
      </c>
      <c r="F100" s="82">
        <v>615000</v>
      </c>
    </row>
    <row r="101" spans="1:8" s="52" customFormat="1" ht="30" customHeight="1" x14ac:dyDescent="0.25">
      <c r="A101" s="49" t="s">
        <v>11</v>
      </c>
      <c r="B101" s="50" t="s">
        <v>96</v>
      </c>
      <c r="C101" s="164">
        <f>C102+C103+C104</f>
        <v>40789</v>
      </c>
      <c r="D101" s="164">
        <f>D102+D103+D104</f>
        <v>38752.92</v>
      </c>
      <c r="E101" s="159">
        <f t="shared" si="5"/>
        <v>0.95008262031430035</v>
      </c>
      <c r="F101" s="93">
        <f t="shared" ref="F101" si="7">F102+F103+F104</f>
        <v>341940</v>
      </c>
      <c r="H101" s="123"/>
    </row>
    <row r="102" spans="1:8" s="78" customFormat="1" ht="30" customHeight="1" x14ac:dyDescent="0.25">
      <c r="A102" s="9"/>
      <c r="B102" s="8" t="s">
        <v>97</v>
      </c>
      <c r="C102" s="162">
        <v>0</v>
      </c>
      <c r="D102" s="162"/>
      <c r="E102" s="156"/>
      <c r="F102" s="82"/>
    </row>
    <row r="103" spans="1:8" s="78" customFormat="1" ht="30" customHeight="1" x14ac:dyDescent="0.25">
      <c r="A103" s="9"/>
      <c r="B103" s="8" t="s">
        <v>98</v>
      </c>
      <c r="C103" s="162">
        <v>34150</v>
      </c>
      <c r="D103" s="162">
        <f>20518.2+11888.52</f>
        <v>32406.720000000001</v>
      </c>
      <c r="E103" s="156">
        <f t="shared" si="5"/>
        <v>0.94895226939970723</v>
      </c>
      <c r="F103" s="82">
        <v>293960</v>
      </c>
    </row>
    <row r="104" spans="1:8" s="78" customFormat="1" ht="30" customHeight="1" x14ac:dyDescent="0.25">
      <c r="A104" s="9"/>
      <c r="B104" s="8" t="s">
        <v>99</v>
      </c>
      <c r="C104" s="162">
        <v>6639</v>
      </c>
      <c r="D104" s="162">
        <f>38752.92-D103</f>
        <v>6346.1999999999971</v>
      </c>
      <c r="E104" s="156">
        <f t="shared" si="5"/>
        <v>0.95589697243560734</v>
      </c>
      <c r="F104" s="82">
        <v>47980</v>
      </c>
    </row>
    <row r="105" spans="1:8" s="52" customFormat="1" ht="30" customHeight="1" x14ac:dyDescent="0.25">
      <c r="A105" s="49" t="s">
        <v>15</v>
      </c>
      <c r="B105" s="50" t="s">
        <v>100</v>
      </c>
      <c r="C105" s="164">
        <f>C106</f>
        <v>0</v>
      </c>
      <c r="D105" s="164">
        <f>D106</f>
        <v>0</v>
      </c>
      <c r="E105" s="159" t="e">
        <f t="shared" si="5"/>
        <v>#DIV/0!</v>
      </c>
      <c r="F105" s="93">
        <f t="shared" ref="F105" si="8">F106</f>
        <v>0</v>
      </c>
    </row>
    <row r="106" spans="1:8" ht="30" customHeight="1" x14ac:dyDescent="0.25">
      <c r="A106" s="39"/>
      <c r="B106" s="16" t="s">
        <v>101</v>
      </c>
      <c r="C106" s="162">
        <v>0</v>
      </c>
      <c r="D106" s="162">
        <v>0</v>
      </c>
      <c r="E106" s="156" t="e">
        <f t="shared" si="5"/>
        <v>#DIV/0!</v>
      </c>
      <c r="F106" s="82"/>
    </row>
    <row r="107" spans="1:8" s="52" customFormat="1" ht="30" customHeight="1" x14ac:dyDescent="0.25">
      <c r="A107" s="49" t="s">
        <v>19</v>
      </c>
      <c r="B107" s="50" t="s">
        <v>148</v>
      </c>
      <c r="C107" s="164">
        <f>C108</f>
        <v>0</v>
      </c>
      <c r="D107" s="164">
        <f>D108</f>
        <v>0</v>
      </c>
      <c r="E107" s="159" t="e">
        <f t="shared" si="5"/>
        <v>#DIV/0!</v>
      </c>
      <c r="F107" s="93">
        <f>F108</f>
        <v>0</v>
      </c>
    </row>
    <row r="108" spans="1:8" ht="30" customHeight="1" x14ac:dyDescent="0.25">
      <c r="A108" s="39"/>
      <c r="B108" s="16" t="s">
        <v>148</v>
      </c>
      <c r="C108" s="162"/>
      <c r="D108" s="162"/>
      <c r="E108" s="156" t="e">
        <f t="shared" si="5"/>
        <v>#DIV/0!</v>
      </c>
      <c r="F108" s="82"/>
    </row>
    <row r="109" spans="1:8" s="52" customFormat="1" ht="30" customHeight="1" x14ac:dyDescent="0.25">
      <c r="A109" s="49" t="s">
        <v>21</v>
      </c>
      <c r="B109" s="50" t="s">
        <v>102</v>
      </c>
      <c r="C109" s="164">
        <f>C110+C111+C112+C113+C114+C115+C116+C117+C118+C119+C120+C121+C122+C123+C124+C125</f>
        <v>45114</v>
      </c>
      <c r="D109" s="164">
        <f>D110+D111+D112+D113+D114+D115+D116+D117+D118+D119+D120+D121+D122+D123+D124+D125</f>
        <v>47931.14</v>
      </c>
      <c r="E109" s="159">
        <f t="shared" si="5"/>
        <v>1.0624449173205657</v>
      </c>
      <c r="F109" s="93">
        <f t="shared" ref="F109" si="9">F110+F111+F112+F113+F114+F115+F116+F117+F118+F119+F120+F121+F122+F123+F124+F125</f>
        <v>101800</v>
      </c>
      <c r="H109" s="123"/>
    </row>
    <row r="110" spans="1:8" ht="30" customHeight="1" x14ac:dyDescent="0.25">
      <c r="A110" s="9"/>
      <c r="B110" s="8" t="s">
        <v>103</v>
      </c>
      <c r="C110" s="162">
        <v>257</v>
      </c>
      <c r="D110" s="162">
        <v>219.99</v>
      </c>
      <c r="E110" s="156">
        <f t="shared" si="5"/>
        <v>0.85599221789883273</v>
      </c>
      <c r="F110" s="82">
        <v>5000</v>
      </c>
    </row>
    <row r="111" spans="1:8" ht="30" customHeight="1" x14ac:dyDescent="0.25">
      <c r="A111" s="9"/>
      <c r="B111" s="8" t="s">
        <v>104</v>
      </c>
      <c r="C111" s="162">
        <v>0</v>
      </c>
      <c r="D111" s="162"/>
      <c r="E111" s="156" t="e">
        <f t="shared" si="5"/>
        <v>#DIV/0!</v>
      </c>
      <c r="F111" s="82"/>
    </row>
    <row r="112" spans="1:8" ht="30" customHeight="1" x14ac:dyDescent="0.25">
      <c r="A112" s="9"/>
      <c r="B112" s="8" t="s">
        <v>105</v>
      </c>
      <c r="C112" s="162">
        <v>7122</v>
      </c>
      <c r="D112" s="162">
        <v>7225.27</v>
      </c>
      <c r="E112" s="156">
        <f t="shared" si="5"/>
        <v>1.0145001404099974</v>
      </c>
      <c r="F112" s="82">
        <v>21300</v>
      </c>
    </row>
    <row r="113" spans="1:9" ht="30" customHeight="1" x14ac:dyDescent="0.25">
      <c r="A113" s="9" t="s">
        <v>1</v>
      </c>
      <c r="B113" s="8" t="s">
        <v>106</v>
      </c>
      <c r="C113" s="162">
        <v>29934</v>
      </c>
      <c r="D113" s="162">
        <f>2009.68+27731.52+796.34+2020.18</f>
        <v>32557.72</v>
      </c>
      <c r="E113" s="156">
        <f t="shared" si="5"/>
        <v>1.087650163693459</v>
      </c>
      <c r="F113" s="82">
        <v>35000</v>
      </c>
      <c r="H113" s="125"/>
      <c r="I113" s="125"/>
    </row>
    <row r="114" spans="1:9" ht="30" customHeight="1" x14ac:dyDescent="0.25">
      <c r="A114" s="9"/>
      <c r="B114" s="8" t="s">
        <v>107</v>
      </c>
      <c r="C114" s="162">
        <v>0</v>
      </c>
      <c r="D114" s="162"/>
      <c r="E114" s="156"/>
      <c r="F114" s="82"/>
    </row>
    <row r="115" spans="1:9" ht="30" customHeight="1" x14ac:dyDescent="0.25">
      <c r="A115" s="9"/>
      <c r="B115" s="8" t="s">
        <v>108</v>
      </c>
      <c r="C115" s="162">
        <v>7010</v>
      </c>
      <c r="D115" s="162">
        <v>7238.2</v>
      </c>
      <c r="E115" s="156">
        <f t="shared" si="5"/>
        <v>1.0325534950071327</v>
      </c>
      <c r="F115" s="82">
        <v>40000</v>
      </c>
    </row>
    <row r="116" spans="1:9" ht="30" customHeight="1" x14ac:dyDescent="0.25">
      <c r="A116" s="9"/>
      <c r="B116" s="8" t="s">
        <v>109</v>
      </c>
      <c r="C116" s="162">
        <v>0</v>
      </c>
      <c r="D116" s="162"/>
      <c r="E116" s="156"/>
      <c r="F116" s="82"/>
    </row>
    <row r="117" spans="1:9" ht="30" customHeight="1" x14ac:dyDescent="0.25">
      <c r="A117" s="9"/>
      <c r="B117" s="8" t="s">
        <v>110</v>
      </c>
      <c r="C117" s="162">
        <v>0</v>
      </c>
      <c r="D117" s="162"/>
      <c r="E117" s="156"/>
      <c r="F117" s="82"/>
    </row>
    <row r="118" spans="1:9" ht="30" customHeight="1" x14ac:dyDescent="0.25">
      <c r="A118" s="9"/>
      <c r="B118" s="8" t="s">
        <v>111</v>
      </c>
      <c r="C118" s="162">
        <v>0</v>
      </c>
      <c r="D118" s="162"/>
      <c r="E118" s="156"/>
      <c r="F118" s="82"/>
    </row>
    <row r="119" spans="1:9" ht="30" hidden="1" customHeight="1" x14ac:dyDescent="0.25">
      <c r="A119" s="9"/>
      <c r="B119" s="8" t="s">
        <v>112</v>
      </c>
      <c r="C119" s="162">
        <v>0</v>
      </c>
      <c r="D119" s="162"/>
      <c r="E119" s="156"/>
      <c r="F119" s="82"/>
    </row>
    <row r="120" spans="1:9" ht="30" hidden="1" customHeight="1" x14ac:dyDescent="0.25">
      <c r="A120" s="9"/>
      <c r="B120" s="8" t="s">
        <v>113</v>
      </c>
      <c r="C120" s="162">
        <v>0</v>
      </c>
      <c r="D120" s="162"/>
      <c r="E120" s="156"/>
      <c r="F120" s="82"/>
    </row>
    <row r="121" spans="1:9" ht="30" customHeight="1" x14ac:dyDescent="0.25">
      <c r="A121" s="9"/>
      <c r="B121" s="8" t="s">
        <v>130</v>
      </c>
      <c r="C121" s="162">
        <v>0</v>
      </c>
      <c r="D121" s="162"/>
      <c r="E121" s="156"/>
      <c r="F121" s="82"/>
    </row>
    <row r="122" spans="1:9" ht="30" customHeight="1" x14ac:dyDescent="0.25">
      <c r="A122" s="9"/>
      <c r="B122" s="8" t="s">
        <v>115</v>
      </c>
      <c r="C122" s="162">
        <v>396</v>
      </c>
      <c r="D122" s="162">
        <f>364.96+325</f>
        <v>689.96</v>
      </c>
      <c r="E122" s="156">
        <f t="shared" si="5"/>
        <v>1.7423232323232325</v>
      </c>
      <c r="F122" s="82">
        <v>0</v>
      </c>
    </row>
    <row r="123" spans="1:9" ht="30" customHeight="1" x14ac:dyDescent="0.25">
      <c r="A123" s="9"/>
      <c r="B123" s="8" t="s">
        <v>116</v>
      </c>
      <c r="C123" s="162">
        <v>0</v>
      </c>
      <c r="D123" s="162"/>
      <c r="E123" s="156" t="e">
        <f t="shared" si="5"/>
        <v>#DIV/0!</v>
      </c>
      <c r="F123" s="82">
        <v>0</v>
      </c>
    </row>
    <row r="124" spans="1:9" ht="30" customHeight="1" x14ac:dyDescent="0.25">
      <c r="A124" s="9"/>
      <c r="B124" s="8" t="s">
        <v>117</v>
      </c>
      <c r="C124" s="162">
        <v>0</v>
      </c>
      <c r="D124" s="162"/>
      <c r="E124" s="156"/>
      <c r="F124" s="82"/>
    </row>
    <row r="125" spans="1:9" ht="30" customHeight="1" x14ac:dyDescent="0.25">
      <c r="A125" s="9"/>
      <c r="B125" s="8" t="s">
        <v>118</v>
      </c>
      <c r="C125" s="162">
        <v>395</v>
      </c>
      <c r="D125" s="162"/>
      <c r="E125" s="156"/>
      <c r="F125" s="82">
        <v>500</v>
      </c>
    </row>
    <row r="126" spans="1:9" s="52" customFormat="1" ht="30" customHeight="1" x14ac:dyDescent="0.25">
      <c r="A126" s="54" t="s">
        <v>23</v>
      </c>
      <c r="B126" s="55" t="s">
        <v>119</v>
      </c>
      <c r="C126" s="165">
        <f>C127+C128</f>
        <v>704</v>
      </c>
      <c r="D126" s="165">
        <f>D127+D128</f>
        <v>594.37</v>
      </c>
      <c r="E126" s="159">
        <f t="shared" si="5"/>
        <v>0.84427556818181815</v>
      </c>
      <c r="F126" s="94">
        <f>F127+F128</f>
        <v>49580</v>
      </c>
      <c r="G126" s="6"/>
      <c r="H126" s="123"/>
    </row>
    <row r="127" spans="1:9" ht="30" customHeight="1" x14ac:dyDescent="0.25">
      <c r="A127" s="9"/>
      <c r="B127" s="8" t="s">
        <v>120</v>
      </c>
      <c r="C127" s="162">
        <v>0</v>
      </c>
      <c r="D127" s="162"/>
      <c r="E127" s="156"/>
      <c r="F127" s="82">
        <v>0</v>
      </c>
    </row>
    <row r="128" spans="1:9" ht="30" customHeight="1" x14ac:dyDescent="0.25">
      <c r="A128" s="9"/>
      <c r="B128" s="8" t="s">
        <v>164</v>
      </c>
      <c r="C128" s="162">
        <v>704</v>
      </c>
      <c r="D128" s="162">
        <v>594.37</v>
      </c>
      <c r="E128" s="156">
        <f t="shared" si="5"/>
        <v>0.84427556818181815</v>
      </c>
      <c r="F128" s="82">
        <v>49580</v>
      </c>
    </row>
    <row r="129" spans="1:8" s="52" customFormat="1" ht="30" customHeight="1" x14ac:dyDescent="0.25">
      <c r="A129" s="54" t="s">
        <v>25</v>
      </c>
      <c r="B129" s="55" t="s">
        <v>122</v>
      </c>
      <c r="C129" s="165">
        <f>C130+C131+C132+C133</f>
        <v>0</v>
      </c>
      <c r="D129" s="165">
        <f>D130+D131+D132+D133</f>
        <v>0</v>
      </c>
      <c r="E129" s="159" t="e">
        <f t="shared" si="5"/>
        <v>#DIV/0!</v>
      </c>
      <c r="F129" s="94">
        <f t="shared" ref="F129" si="10">F130+F131+F132+F133</f>
        <v>0</v>
      </c>
    </row>
    <row r="130" spans="1:8" s="43" customFormat="1" ht="30" customHeight="1" x14ac:dyDescent="0.25">
      <c r="A130" s="44"/>
      <c r="B130" s="18" t="s">
        <v>123</v>
      </c>
      <c r="C130" s="162"/>
      <c r="D130" s="162"/>
      <c r="E130" s="156"/>
      <c r="F130" s="82"/>
    </row>
    <row r="131" spans="1:8" ht="51" customHeight="1" x14ac:dyDescent="0.25">
      <c r="A131" s="9"/>
      <c r="B131" s="8" t="s">
        <v>124</v>
      </c>
      <c r="C131" s="162"/>
      <c r="D131" s="162"/>
      <c r="E131" s="156"/>
      <c r="F131" s="82"/>
    </row>
    <row r="132" spans="1:8" ht="30" customHeight="1" x14ac:dyDescent="0.25">
      <c r="A132" s="9"/>
      <c r="B132" s="8" t="s">
        <v>125</v>
      </c>
      <c r="C132" s="162"/>
      <c r="D132" s="162"/>
      <c r="E132" s="156"/>
      <c r="F132" s="82"/>
    </row>
    <row r="133" spans="1:8" ht="30" customHeight="1" x14ac:dyDescent="0.25">
      <c r="A133" s="9"/>
      <c r="B133" s="8" t="s">
        <v>126</v>
      </c>
      <c r="C133" s="162"/>
      <c r="D133" s="162"/>
      <c r="E133" s="156"/>
      <c r="F133" s="82"/>
    </row>
    <row r="134" spans="1:8" s="53" customFormat="1" ht="30" customHeight="1" x14ac:dyDescent="0.25">
      <c r="A134" s="85" t="s">
        <v>27</v>
      </c>
      <c r="B134" s="71" t="s">
        <v>128</v>
      </c>
      <c r="C134" s="171">
        <f>C9-C29</f>
        <v>171159</v>
      </c>
      <c r="D134" s="172">
        <f>D9-D29</f>
        <v>174962.94999999995</v>
      </c>
      <c r="E134" s="159">
        <f t="shared" si="5"/>
        <v>1.0222246566058457</v>
      </c>
      <c r="F134" s="102">
        <f>F9-F29</f>
        <v>500840</v>
      </c>
      <c r="H134" s="128">
        <f>H9-H29</f>
        <v>0</v>
      </c>
    </row>
  </sheetData>
  <mergeCells count="13">
    <mergeCell ref="F6:F8"/>
    <mergeCell ref="F26:F28"/>
    <mergeCell ref="A26:A28"/>
    <mergeCell ref="B26:B28"/>
    <mergeCell ref="D26:D28"/>
    <mergeCell ref="E26:E28"/>
    <mergeCell ref="C26:C28"/>
    <mergeCell ref="B4:E4"/>
    <mergeCell ref="A6:A8"/>
    <mergeCell ref="B6:B8"/>
    <mergeCell ref="D6:D8"/>
    <mergeCell ref="E6:E8"/>
    <mergeCell ref="C6:C8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34"/>
  <sheetViews>
    <sheetView topLeftCell="A9" workbookViewId="0">
      <selection activeCell="A120" sqref="A120:XFD120"/>
    </sheetView>
  </sheetViews>
  <sheetFormatPr defaultRowHeight="15" x14ac:dyDescent="0.25"/>
  <cols>
    <col min="1" max="1" width="7.140625" style="38" customWidth="1"/>
    <col min="2" max="2" width="31.140625" style="45" customWidth="1"/>
    <col min="3" max="4" width="17.5703125" style="27" customWidth="1"/>
    <col min="5" max="5" width="19.42578125" style="27" customWidth="1"/>
    <col min="6" max="6" width="19.42578125" style="96" hidden="1" customWidth="1"/>
    <col min="7" max="7" width="19.42578125" style="45" customWidth="1"/>
    <col min="8" max="8" width="17.7109375" style="45" bestFit="1" customWidth="1"/>
    <col min="9" max="9" width="17.7109375" style="45" customWidth="1"/>
    <col min="10" max="10" width="9.140625" style="45"/>
    <col min="11" max="11" width="16.42578125" style="45" bestFit="1" customWidth="1"/>
    <col min="12" max="16384" width="9.140625" style="45"/>
  </cols>
  <sheetData>
    <row r="1" spans="1:8" s="73" customFormat="1" x14ac:dyDescent="0.25">
      <c r="A1" s="10"/>
      <c r="B1" s="13"/>
      <c r="C1" s="23"/>
      <c r="D1" s="23"/>
      <c r="E1" s="23"/>
      <c r="F1" s="97"/>
    </row>
    <row r="2" spans="1:8" s="75" customFormat="1" x14ac:dyDescent="0.25">
      <c r="A2" s="64"/>
      <c r="B2" s="14" t="s">
        <v>0</v>
      </c>
      <c r="C2" s="65"/>
      <c r="D2" s="65"/>
      <c r="E2" s="65"/>
      <c r="F2" s="87"/>
    </row>
    <row r="3" spans="1:8" s="47" customFormat="1" ht="15.75" x14ac:dyDescent="0.25">
      <c r="A3" s="1" t="s">
        <v>1</v>
      </c>
      <c r="B3" s="81" t="s">
        <v>174</v>
      </c>
      <c r="C3" s="25"/>
      <c r="D3" s="25"/>
      <c r="E3" s="25"/>
      <c r="F3" s="88"/>
    </row>
    <row r="4" spans="1:8" s="75" customFormat="1" ht="15.75" x14ac:dyDescent="0.25">
      <c r="A4" s="66"/>
      <c r="B4" s="181" t="s">
        <v>178</v>
      </c>
      <c r="C4" s="181"/>
      <c r="D4" s="181"/>
      <c r="E4" s="181"/>
      <c r="F4" s="89"/>
    </row>
    <row r="5" spans="1:8" s="73" customFormat="1" ht="15.75" x14ac:dyDescent="0.25">
      <c r="A5" s="1"/>
      <c r="B5" s="13"/>
      <c r="C5" s="23"/>
      <c r="D5" s="23"/>
      <c r="E5" s="23"/>
      <c r="F5" s="97"/>
    </row>
    <row r="6" spans="1:8" s="73" customFormat="1" ht="15" customHeight="1" x14ac:dyDescent="0.25">
      <c r="A6" s="182" t="s">
        <v>1</v>
      </c>
      <c r="B6" s="185" t="s">
        <v>2</v>
      </c>
      <c r="C6" s="188" t="s">
        <v>179</v>
      </c>
      <c r="D6" s="188" t="s">
        <v>180</v>
      </c>
      <c r="E6" s="191" t="s">
        <v>165</v>
      </c>
      <c r="F6" s="194" t="s">
        <v>152</v>
      </c>
    </row>
    <row r="7" spans="1:8" s="73" customFormat="1" ht="15" customHeight="1" x14ac:dyDescent="0.25">
      <c r="A7" s="183"/>
      <c r="B7" s="186"/>
      <c r="C7" s="189"/>
      <c r="D7" s="189"/>
      <c r="E7" s="192"/>
      <c r="F7" s="195"/>
    </row>
    <row r="8" spans="1:8" s="73" customFormat="1" ht="37.5" customHeight="1" x14ac:dyDescent="0.25">
      <c r="A8" s="184"/>
      <c r="B8" s="187"/>
      <c r="C8" s="190"/>
      <c r="D8" s="190"/>
      <c r="E8" s="193"/>
      <c r="F8" s="196"/>
    </row>
    <row r="9" spans="1:8" s="73" customFormat="1" ht="30" customHeight="1" x14ac:dyDescent="0.25">
      <c r="A9" s="2" t="s">
        <v>3</v>
      </c>
      <c r="B9" s="15" t="s">
        <v>4</v>
      </c>
      <c r="C9" s="161">
        <f>C10+C11+C12+C13+C14+C15+C16+C17+C18+C19+C20+C21+C22+C23+C24+C25</f>
        <v>2102735</v>
      </c>
      <c r="D9" s="161">
        <f>D10+D11+D12+D13+D14+D15+D16+D17+D18+D19+D20+D21+D22+D23+D24+D25</f>
        <v>2162915.1800000002</v>
      </c>
      <c r="E9" s="158">
        <f>D9/C9</f>
        <v>1.0286199544878456</v>
      </c>
      <c r="F9" s="91">
        <f>F10+F11+F12+F13+F14+F15+F16+F17+F18+F19+F20+F21+F22+F23+F24+F25</f>
        <v>8781250</v>
      </c>
      <c r="H9" s="131"/>
    </row>
    <row r="10" spans="1:8" ht="30" customHeight="1" x14ac:dyDescent="0.25">
      <c r="A10" s="35"/>
      <c r="B10" s="16" t="s">
        <v>6</v>
      </c>
      <c r="C10" s="162">
        <v>0</v>
      </c>
      <c r="D10" s="162"/>
      <c r="E10" s="156"/>
      <c r="F10" s="82"/>
    </row>
    <row r="11" spans="1:8" ht="30" customHeight="1" x14ac:dyDescent="0.25">
      <c r="A11" s="37"/>
      <c r="B11" s="8" t="s">
        <v>8</v>
      </c>
      <c r="C11" s="162">
        <v>0</v>
      </c>
      <c r="D11" s="162"/>
      <c r="E11" s="156"/>
      <c r="F11" s="82"/>
    </row>
    <row r="12" spans="1:8" ht="30" customHeight="1" x14ac:dyDescent="0.25">
      <c r="A12" s="37"/>
      <c r="B12" s="8" t="s">
        <v>10</v>
      </c>
      <c r="C12" s="162">
        <v>0</v>
      </c>
      <c r="D12" s="162"/>
      <c r="E12" s="156"/>
      <c r="F12" s="82"/>
    </row>
    <row r="13" spans="1:8" ht="30" customHeight="1" x14ac:dyDescent="0.25">
      <c r="A13" s="35"/>
      <c r="B13" s="8" t="s">
        <v>12</v>
      </c>
      <c r="C13" s="162">
        <v>1972282</v>
      </c>
      <c r="D13" s="162">
        <f>2019137.78-5913.55</f>
        <v>2013224.23</v>
      </c>
      <c r="E13" s="156">
        <f t="shared" ref="E13:E25" si="0">D13/C13</f>
        <v>1.0207588113667316</v>
      </c>
      <c r="F13" s="82">
        <v>6400000</v>
      </c>
      <c r="H13" s="133"/>
    </row>
    <row r="14" spans="1:8" ht="30" hidden="1" customHeight="1" x14ac:dyDescent="0.25">
      <c r="A14" s="37"/>
      <c r="B14" s="8" t="s">
        <v>14</v>
      </c>
      <c r="C14" s="162">
        <v>0</v>
      </c>
      <c r="D14" s="162"/>
      <c r="E14" s="156" t="e">
        <f t="shared" si="0"/>
        <v>#DIV/0!</v>
      </c>
      <c r="F14" s="82">
        <v>1719200</v>
      </c>
      <c r="H14" s="143"/>
    </row>
    <row r="15" spans="1:8" ht="30" customHeight="1" x14ac:dyDescent="0.25">
      <c r="A15" s="37"/>
      <c r="B15" s="8" t="s">
        <v>16</v>
      </c>
      <c r="C15" s="162">
        <v>0</v>
      </c>
      <c r="D15" s="162"/>
      <c r="E15" s="156" t="e">
        <f t="shared" si="0"/>
        <v>#DIV/0!</v>
      </c>
      <c r="F15" s="82"/>
    </row>
    <row r="16" spans="1:8" ht="30" hidden="1" customHeight="1" x14ac:dyDescent="0.25">
      <c r="A16" s="35"/>
      <c r="B16" s="8" t="s">
        <v>18</v>
      </c>
      <c r="C16" s="162">
        <v>0</v>
      </c>
      <c r="D16" s="162"/>
      <c r="E16" s="156"/>
      <c r="F16" s="82"/>
    </row>
    <row r="17" spans="1:11" ht="30" hidden="1" customHeight="1" x14ac:dyDescent="0.25">
      <c r="A17" s="37"/>
      <c r="B17" s="8" t="s">
        <v>20</v>
      </c>
      <c r="C17" s="162">
        <v>0</v>
      </c>
      <c r="D17" s="162"/>
      <c r="E17" s="156"/>
      <c r="F17" s="82"/>
      <c r="H17" s="79"/>
    </row>
    <row r="18" spans="1:11" ht="30" hidden="1" customHeight="1" x14ac:dyDescent="0.25">
      <c r="A18" s="37"/>
      <c r="B18" s="8" t="s">
        <v>22</v>
      </c>
      <c r="C18" s="162">
        <v>0</v>
      </c>
      <c r="D18" s="162"/>
      <c r="E18" s="156" t="e">
        <f t="shared" si="0"/>
        <v>#DIV/0!</v>
      </c>
      <c r="F18" s="82"/>
    </row>
    <row r="19" spans="1:11" ht="30" hidden="1" customHeight="1" x14ac:dyDescent="0.25">
      <c r="A19" s="35"/>
      <c r="B19" s="8" t="s">
        <v>24</v>
      </c>
      <c r="C19" s="162">
        <v>0</v>
      </c>
      <c r="D19" s="162"/>
      <c r="E19" s="156"/>
      <c r="F19" s="82"/>
    </row>
    <row r="20" spans="1:11" ht="30" customHeight="1" x14ac:dyDescent="0.25">
      <c r="A20" s="37"/>
      <c r="B20" s="8" t="s">
        <v>187</v>
      </c>
      <c r="C20" s="162">
        <v>0</v>
      </c>
      <c r="D20" s="162"/>
      <c r="E20" s="156" t="e">
        <f t="shared" si="0"/>
        <v>#DIV/0!</v>
      </c>
      <c r="F20" s="82"/>
    </row>
    <row r="21" spans="1:11" ht="30" hidden="1" customHeight="1" x14ac:dyDescent="0.25">
      <c r="A21" s="37"/>
      <c r="B21" s="8" t="s">
        <v>28</v>
      </c>
      <c r="C21" s="162">
        <v>0</v>
      </c>
      <c r="D21" s="162"/>
      <c r="E21" s="156"/>
      <c r="F21" s="82"/>
    </row>
    <row r="22" spans="1:11" ht="30" customHeight="1" x14ac:dyDescent="0.25">
      <c r="A22" s="35"/>
      <c r="B22" s="8" t="s">
        <v>30</v>
      </c>
      <c r="C22" s="162">
        <v>0</v>
      </c>
      <c r="D22" s="162"/>
      <c r="E22" s="156" t="e">
        <f t="shared" si="0"/>
        <v>#DIV/0!</v>
      </c>
      <c r="F22" s="82">
        <v>0</v>
      </c>
      <c r="H22" s="133"/>
    </row>
    <row r="23" spans="1:11" ht="30" customHeight="1" x14ac:dyDescent="0.25">
      <c r="A23" s="37"/>
      <c r="B23" s="8" t="s">
        <v>32</v>
      </c>
      <c r="C23" s="162">
        <v>9135</v>
      </c>
      <c r="D23" s="162">
        <f>5913.55+15268.16+1325.95+2153.54</f>
        <v>24661.200000000001</v>
      </c>
      <c r="E23" s="156">
        <f t="shared" si="0"/>
        <v>2.6996387520525453</v>
      </c>
      <c r="F23" s="82">
        <v>33000</v>
      </c>
      <c r="H23" s="133"/>
      <c r="I23" s="136"/>
      <c r="J23" s="6"/>
      <c r="K23" s="6"/>
    </row>
    <row r="24" spans="1:11" ht="30" customHeight="1" x14ac:dyDescent="0.25">
      <c r="A24" s="37"/>
      <c r="B24" s="8" t="s">
        <v>34</v>
      </c>
      <c r="C24" s="162">
        <v>2073</v>
      </c>
      <c r="D24" s="162">
        <v>2072.7800000000002</v>
      </c>
      <c r="E24" s="156">
        <f t="shared" si="0"/>
        <v>0.99989387361312121</v>
      </c>
      <c r="F24" s="82">
        <v>9000</v>
      </c>
      <c r="H24" s="133"/>
    </row>
    <row r="25" spans="1:11" s="79" customFormat="1" ht="30" customHeight="1" x14ac:dyDescent="0.25">
      <c r="A25" s="35"/>
      <c r="B25" s="8" t="s">
        <v>36</v>
      </c>
      <c r="C25" s="162">
        <v>119245</v>
      </c>
      <c r="D25" s="162">
        <v>122956.97</v>
      </c>
      <c r="E25" s="156">
        <f t="shared" si="0"/>
        <v>1.031128936223741</v>
      </c>
      <c r="F25" s="82">
        <v>620050</v>
      </c>
      <c r="H25" s="133"/>
      <c r="I25" s="137"/>
      <c r="J25" s="137"/>
    </row>
    <row r="26" spans="1:11" s="73" customFormat="1" ht="30" customHeight="1" x14ac:dyDescent="0.25">
      <c r="A26" s="182" t="s">
        <v>1</v>
      </c>
      <c r="B26" s="200" t="s">
        <v>37</v>
      </c>
      <c r="C26" s="188" t="s">
        <v>179</v>
      </c>
      <c r="D26" s="188" t="s">
        <v>180</v>
      </c>
      <c r="E26" s="191" t="s">
        <v>165</v>
      </c>
      <c r="F26" s="194" t="s">
        <v>152</v>
      </c>
    </row>
    <row r="27" spans="1:11" s="73" customFormat="1" ht="25.5" customHeight="1" x14ac:dyDescent="0.25">
      <c r="A27" s="183"/>
      <c r="B27" s="201"/>
      <c r="C27" s="189"/>
      <c r="D27" s="189"/>
      <c r="E27" s="192"/>
      <c r="F27" s="195"/>
    </row>
    <row r="28" spans="1:11" s="73" customFormat="1" ht="16.5" customHeight="1" x14ac:dyDescent="0.25">
      <c r="A28" s="184"/>
      <c r="B28" s="202"/>
      <c r="C28" s="190"/>
      <c r="D28" s="190"/>
      <c r="E28" s="193"/>
      <c r="F28" s="196"/>
    </row>
    <row r="29" spans="1:11" s="73" customFormat="1" ht="30" customHeight="1" x14ac:dyDescent="0.25">
      <c r="A29" s="4" t="s">
        <v>38</v>
      </c>
      <c r="B29" s="17" t="s">
        <v>39</v>
      </c>
      <c r="C29" s="170">
        <f>C31+C48+C99+C101+C105+C109+C126+C129+C107</f>
        <v>1969515</v>
      </c>
      <c r="D29" s="170">
        <f>D31+D48+D99+D101+D105+D109+D126+D129+D107</f>
        <v>1987299.75</v>
      </c>
      <c r="E29" s="159">
        <f>D29/C29</f>
        <v>1.0090300150036937</v>
      </c>
      <c r="F29" s="92">
        <f t="shared" ref="F29" si="1">F31+F48+F99+F101+F105+F109+F126+F129+F107</f>
        <v>8820765</v>
      </c>
      <c r="H29" s="131"/>
    </row>
    <row r="30" spans="1:11" ht="30" customHeight="1" x14ac:dyDescent="0.25">
      <c r="A30" s="39"/>
      <c r="B30" s="16"/>
      <c r="C30" s="162"/>
      <c r="D30" s="162"/>
      <c r="E30" s="150"/>
      <c r="F30" s="82"/>
    </row>
    <row r="31" spans="1:11" s="75" customFormat="1" ht="30" customHeight="1" x14ac:dyDescent="0.25">
      <c r="A31" s="49" t="s">
        <v>5</v>
      </c>
      <c r="B31" s="50" t="s">
        <v>40</v>
      </c>
      <c r="C31" s="164">
        <f>C32+C33+C34+C35+C36+C37+C38+C39+C40+C41+C42+C43+C44+C45+C46+C47</f>
        <v>114180</v>
      </c>
      <c r="D31" s="164">
        <f>D32+D33+D34+D35+D36+D37+D38+D39+D40+D41+D42+D43+D44+D45+D46+D47</f>
        <v>113342.98999999999</v>
      </c>
      <c r="E31" s="153">
        <f>D31/C31</f>
        <v>0.99266938167805208</v>
      </c>
      <c r="F31" s="93">
        <f t="shared" ref="F31" si="2">F32+F33+F34+F35+F36+F37+F38+F39+F40+F41+F42+F43+F44+F45+F46+F47</f>
        <v>638090</v>
      </c>
      <c r="H31" s="129"/>
    </row>
    <row r="32" spans="1:11" s="72" customFormat="1" ht="30" customHeight="1" x14ac:dyDescent="0.25">
      <c r="A32" s="42"/>
      <c r="B32" s="18" t="s">
        <v>41</v>
      </c>
      <c r="C32" s="162">
        <v>3621</v>
      </c>
      <c r="D32" s="162">
        <v>3378.2</v>
      </c>
      <c r="E32" s="157">
        <f t="shared" ref="E32:E95" si="3">D32/C32</f>
        <v>0.93294669980668321</v>
      </c>
      <c r="F32" s="82">
        <v>19620</v>
      </c>
      <c r="H32" s="134"/>
    </row>
    <row r="33" spans="1:8" s="72" customFormat="1" ht="30" customHeight="1" x14ac:dyDescent="0.25">
      <c r="A33" s="42"/>
      <c r="B33" s="18" t="s">
        <v>42</v>
      </c>
      <c r="C33" s="162">
        <v>4088</v>
      </c>
      <c r="D33" s="162">
        <f>1108.39+3883.52+33.2</f>
        <v>5025.1099999999997</v>
      </c>
      <c r="E33" s="157">
        <f t="shared" si="3"/>
        <v>1.2292343444227005</v>
      </c>
      <c r="F33" s="82">
        <v>11670</v>
      </c>
      <c r="H33" s="134"/>
    </row>
    <row r="34" spans="1:8" ht="30" customHeight="1" x14ac:dyDescent="0.25">
      <c r="A34" s="9" t="s">
        <v>1</v>
      </c>
      <c r="B34" s="8" t="s">
        <v>43</v>
      </c>
      <c r="C34" s="162">
        <v>720</v>
      </c>
      <c r="D34" s="162">
        <f>639.32+59.85</f>
        <v>699.17000000000007</v>
      </c>
      <c r="E34" s="157">
        <f t="shared" si="3"/>
        <v>0.97106944444444454</v>
      </c>
      <c r="F34" s="82">
        <v>16000</v>
      </c>
      <c r="H34" s="133"/>
    </row>
    <row r="35" spans="1:8" ht="30" customHeight="1" x14ac:dyDescent="0.25">
      <c r="A35" s="9"/>
      <c r="B35" s="8" t="s">
        <v>44</v>
      </c>
      <c r="C35" s="162">
        <v>9995</v>
      </c>
      <c r="D35" s="162">
        <v>10114.33</v>
      </c>
      <c r="E35" s="157">
        <f t="shared" si="3"/>
        <v>1.0119389694847423</v>
      </c>
      <c r="F35" s="82">
        <v>40000</v>
      </c>
      <c r="H35" s="133"/>
    </row>
    <row r="36" spans="1:8" ht="30" customHeight="1" x14ac:dyDescent="0.25">
      <c r="A36" s="9"/>
      <c r="B36" s="8" t="s">
        <v>45</v>
      </c>
      <c r="C36" s="162">
        <v>423</v>
      </c>
      <c r="D36" s="162">
        <v>329.1</v>
      </c>
      <c r="E36" s="157">
        <f t="shared" si="3"/>
        <v>0.77801418439716319</v>
      </c>
      <c r="F36" s="82">
        <v>1200</v>
      </c>
      <c r="H36" s="133"/>
    </row>
    <row r="37" spans="1:8" ht="30" customHeight="1" x14ac:dyDescent="0.25">
      <c r="A37" s="9" t="s">
        <v>1</v>
      </c>
      <c r="B37" s="8" t="s">
        <v>46</v>
      </c>
      <c r="C37" s="162">
        <v>485</v>
      </c>
      <c r="D37" s="162">
        <v>484.42</v>
      </c>
      <c r="E37" s="157">
        <f t="shared" si="3"/>
        <v>0.9988041237113402</v>
      </c>
      <c r="F37" s="82">
        <v>2100</v>
      </c>
      <c r="H37" s="133"/>
    </row>
    <row r="38" spans="1:8" ht="30" customHeight="1" x14ac:dyDescent="0.25">
      <c r="A38" s="9"/>
      <c r="B38" s="8" t="s">
        <v>47</v>
      </c>
      <c r="C38" s="162">
        <v>13831</v>
      </c>
      <c r="D38" s="162">
        <v>13831.44</v>
      </c>
      <c r="E38" s="157">
        <f t="shared" si="3"/>
        <v>1.0000318125948955</v>
      </c>
      <c r="F38" s="82">
        <v>160000</v>
      </c>
      <c r="H38" s="133"/>
    </row>
    <row r="39" spans="1:8" ht="30" customHeight="1" x14ac:dyDescent="0.25">
      <c r="A39" s="9"/>
      <c r="B39" s="8" t="s">
        <v>48</v>
      </c>
      <c r="C39" s="162">
        <v>7041</v>
      </c>
      <c r="D39" s="162">
        <v>9969.0400000000009</v>
      </c>
      <c r="E39" s="157">
        <f t="shared" si="3"/>
        <v>1.4158557023150122</v>
      </c>
      <c r="F39" s="82">
        <v>70000</v>
      </c>
      <c r="H39" s="133"/>
    </row>
    <row r="40" spans="1:8" ht="30" customHeight="1" x14ac:dyDescent="0.25">
      <c r="A40" s="9"/>
      <c r="B40" s="8" t="s">
        <v>49</v>
      </c>
      <c r="C40" s="162">
        <v>2574</v>
      </c>
      <c r="D40" s="162">
        <v>2760</v>
      </c>
      <c r="E40" s="157">
        <f t="shared" si="3"/>
        <v>1.0722610722610724</v>
      </c>
      <c r="F40" s="82">
        <v>30000</v>
      </c>
      <c r="H40" s="133"/>
    </row>
    <row r="41" spans="1:8" ht="30" customHeight="1" x14ac:dyDescent="0.25">
      <c r="A41" s="9"/>
      <c r="B41" s="8" t="s">
        <v>133</v>
      </c>
      <c r="C41" s="162">
        <v>0</v>
      </c>
      <c r="D41" s="162"/>
      <c r="E41" s="157" t="e">
        <f t="shared" si="3"/>
        <v>#DIV/0!</v>
      </c>
      <c r="F41" s="82"/>
    </row>
    <row r="42" spans="1:8" ht="30" customHeight="1" x14ac:dyDescent="0.25">
      <c r="A42" s="9"/>
      <c r="B42" s="8" t="s">
        <v>139</v>
      </c>
      <c r="C42" s="162">
        <v>2355</v>
      </c>
      <c r="D42" s="162">
        <v>2157.77</v>
      </c>
      <c r="E42" s="157"/>
      <c r="F42" s="82">
        <v>12000</v>
      </c>
      <c r="H42" s="133"/>
    </row>
    <row r="43" spans="1:8" ht="30" customHeight="1" x14ac:dyDescent="0.25">
      <c r="A43" s="9"/>
      <c r="B43" s="8" t="s">
        <v>50</v>
      </c>
      <c r="C43" s="162">
        <v>0</v>
      </c>
      <c r="D43" s="162"/>
      <c r="E43" s="157" t="e">
        <f t="shared" si="3"/>
        <v>#DIV/0!</v>
      </c>
      <c r="F43" s="82">
        <v>500</v>
      </c>
    </row>
    <row r="44" spans="1:8" ht="30" customHeight="1" x14ac:dyDescent="0.25">
      <c r="A44" s="9"/>
      <c r="B44" s="8" t="s">
        <v>51</v>
      </c>
      <c r="C44" s="162">
        <v>8513</v>
      </c>
      <c r="D44" s="162">
        <v>8062.43</v>
      </c>
      <c r="E44" s="157">
        <f t="shared" si="3"/>
        <v>0.94707271232233059</v>
      </c>
      <c r="F44" s="82"/>
      <c r="H44" s="133"/>
    </row>
    <row r="45" spans="1:8" ht="30" customHeight="1" x14ac:dyDescent="0.25">
      <c r="A45" s="9"/>
      <c r="B45" s="8" t="s">
        <v>134</v>
      </c>
      <c r="C45" s="162">
        <v>0</v>
      </c>
      <c r="D45" s="162"/>
      <c r="E45" s="157" t="e">
        <f t="shared" si="3"/>
        <v>#DIV/0!</v>
      </c>
      <c r="F45" s="82"/>
    </row>
    <row r="46" spans="1:8" ht="30" hidden="1" customHeight="1" x14ac:dyDescent="0.25">
      <c r="A46" s="9"/>
      <c r="B46" s="8"/>
      <c r="C46" s="162">
        <v>0</v>
      </c>
      <c r="D46" s="162"/>
      <c r="E46" s="157"/>
      <c r="F46" s="82"/>
    </row>
    <row r="47" spans="1:8" ht="30" customHeight="1" x14ac:dyDescent="0.25">
      <c r="A47" s="9"/>
      <c r="B47" s="8" t="s">
        <v>52</v>
      </c>
      <c r="C47" s="162">
        <v>60534</v>
      </c>
      <c r="D47" s="162">
        <v>56531.98</v>
      </c>
      <c r="E47" s="157">
        <f t="shared" si="3"/>
        <v>0.93388806290679627</v>
      </c>
      <c r="F47" s="82">
        <v>275000</v>
      </c>
      <c r="H47" s="133"/>
    </row>
    <row r="48" spans="1:8" s="75" customFormat="1" ht="30" customHeight="1" x14ac:dyDescent="0.25">
      <c r="A48" s="49" t="s">
        <v>7</v>
      </c>
      <c r="B48" s="50" t="s">
        <v>53</v>
      </c>
      <c r="C48" s="164">
        <f>C49+C50+C51+C52+C53+C54+C55+C56+C57+C58+C59+C60+C61+C62+C63+C64+C65+C66+C67+C68+C69+C70+C71+C72+C73+C75+C76+C77+C78+C79+C80+C81+C82+C83+C84+C85+C86+C87+C88+C89+C90+C91+C92+C93+C94+C95+C96+C97+C98+C74</f>
        <v>908011</v>
      </c>
      <c r="D48" s="164">
        <f>D49+D50+D51+D52+D53+D54+D55+D56+D57+D58+D59+D60+D61+D62+D63+D64+D65+D66+D67+D68+D69+D70+D71+D72+D73+D75+D76+D77+D78+D79+D80+D81+D82+D83+D84+D85+D86+D87+D88+D89+D90+D91+D92+D93+D94+D95+D96+D97+D98+D74</f>
        <v>902501.66</v>
      </c>
      <c r="E48" s="153">
        <f t="shared" si="3"/>
        <v>0.99393251843865327</v>
      </c>
      <c r="F48" s="93">
        <f t="shared" ref="F48" si="4">F49+F50+F51+F52+F53+F54+F55+F56+F57+F58+F59+F60+F61+F62+F63+F64+F65+F66+F67+F68+F69+F70+F71+F72+F73+F75+F76+F77+F78+F79+F80+F81+F82+F83+F84+F85+F86+F87+F88+F89+F90+F91+F92+F93+F94+F95+F96+F97+F98+F74</f>
        <v>3398225</v>
      </c>
      <c r="H48" s="129"/>
    </row>
    <row r="49" spans="1:8" ht="30" customHeight="1" x14ac:dyDescent="0.25">
      <c r="A49" s="9"/>
      <c r="B49" s="8" t="s">
        <v>54</v>
      </c>
      <c r="C49" s="162">
        <v>3538</v>
      </c>
      <c r="D49" s="162">
        <v>3465.93</v>
      </c>
      <c r="E49" s="157">
        <f t="shared" si="3"/>
        <v>0.97962973431317124</v>
      </c>
      <c r="F49" s="82">
        <v>33000</v>
      </c>
      <c r="H49" s="133"/>
    </row>
    <row r="50" spans="1:8" ht="30" customHeight="1" x14ac:dyDescent="0.25">
      <c r="A50" s="9"/>
      <c r="B50" s="8" t="s">
        <v>55</v>
      </c>
      <c r="C50" s="162">
        <v>8686</v>
      </c>
      <c r="D50" s="162">
        <v>8888.59</v>
      </c>
      <c r="E50" s="157">
        <f t="shared" si="3"/>
        <v>1.0233237393506793</v>
      </c>
      <c r="F50" s="82">
        <v>46200</v>
      </c>
      <c r="H50" s="133"/>
    </row>
    <row r="51" spans="1:8" ht="30" customHeight="1" x14ac:dyDescent="0.25">
      <c r="A51" s="9"/>
      <c r="B51" s="8" t="s">
        <v>56</v>
      </c>
      <c r="C51" s="162">
        <v>102</v>
      </c>
      <c r="D51" s="162">
        <v>52.08</v>
      </c>
      <c r="E51" s="157">
        <f t="shared" si="3"/>
        <v>0.51058823529411768</v>
      </c>
      <c r="F51" s="82"/>
      <c r="H51" s="133"/>
    </row>
    <row r="52" spans="1:8" ht="30" customHeight="1" x14ac:dyDescent="0.25">
      <c r="A52" s="9"/>
      <c r="B52" s="8" t="s">
        <v>57</v>
      </c>
      <c r="C52" s="162">
        <v>1140</v>
      </c>
      <c r="D52" s="162">
        <v>1090</v>
      </c>
      <c r="E52" s="157">
        <f t="shared" si="3"/>
        <v>0.95614035087719296</v>
      </c>
      <c r="F52" s="82">
        <v>3000</v>
      </c>
      <c r="H52" s="133"/>
    </row>
    <row r="53" spans="1:8" ht="30" customHeight="1" x14ac:dyDescent="0.25">
      <c r="A53" s="9"/>
      <c r="B53" s="8" t="s">
        <v>58</v>
      </c>
      <c r="C53" s="162">
        <v>4507</v>
      </c>
      <c r="D53" s="162">
        <v>4994.3</v>
      </c>
      <c r="E53" s="157">
        <f t="shared" si="3"/>
        <v>1.1081207011315732</v>
      </c>
      <c r="F53" s="82">
        <v>42000</v>
      </c>
      <c r="H53" s="133"/>
    </row>
    <row r="54" spans="1:8" ht="30" customHeight="1" x14ac:dyDescent="0.25">
      <c r="A54" s="9"/>
      <c r="B54" s="8" t="s">
        <v>59</v>
      </c>
      <c r="C54" s="162">
        <v>3464</v>
      </c>
      <c r="D54" s="162">
        <v>3331.07</v>
      </c>
      <c r="E54" s="157">
        <f t="shared" si="3"/>
        <v>0.96162528868360286</v>
      </c>
      <c r="F54" s="82">
        <v>4940</v>
      </c>
      <c r="H54" s="133"/>
    </row>
    <row r="55" spans="1:8" ht="30" customHeight="1" x14ac:dyDescent="0.25">
      <c r="A55" s="9"/>
      <c r="B55" s="19" t="s">
        <v>60</v>
      </c>
      <c r="C55" s="162">
        <v>51984</v>
      </c>
      <c r="D55" s="162">
        <v>60138.01</v>
      </c>
      <c r="E55" s="157">
        <f t="shared" si="3"/>
        <v>1.1568561480455526</v>
      </c>
      <c r="F55" s="82">
        <v>642800</v>
      </c>
      <c r="H55" s="133"/>
    </row>
    <row r="56" spans="1:8" ht="30" customHeight="1" x14ac:dyDescent="0.25">
      <c r="A56" s="9"/>
      <c r="B56" s="19" t="s">
        <v>61</v>
      </c>
      <c r="C56" s="162">
        <v>614</v>
      </c>
      <c r="D56" s="162">
        <v>1008.7</v>
      </c>
      <c r="E56" s="157">
        <f t="shared" si="3"/>
        <v>1.6428338762214985</v>
      </c>
      <c r="F56" s="82"/>
      <c r="H56" s="133"/>
    </row>
    <row r="57" spans="1:8" ht="30" customHeight="1" x14ac:dyDescent="0.25">
      <c r="A57" s="9"/>
      <c r="B57" s="8" t="s">
        <v>62</v>
      </c>
      <c r="C57" s="162">
        <v>436</v>
      </c>
      <c r="D57" s="162">
        <v>770.08</v>
      </c>
      <c r="E57" s="157">
        <f t="shared" si="3"/>
        <v>1.7662385321100917</v>
      </c>
      <c r="F57" s="82">
        <v>5080</v>
      </c>
      <c r="H57" s="133"/>
    </row>
    <row r="58" spans="1:8" ht="30" customHeight="1" x14ac:dyDescent="0.25">
      <c r="A58" s="9"/>
      <c r="B58" s="8" t="s">
        <v>135</v>
      </c>
      <c r="C58" s="162">
        <v>0</v>
      </c>
      <c r="D58" s="162"/>
      <c r="E58" s="157"/>
      <c r="F58" s="82">
        <v>0</v>
      </c>
      <c r="H58" s="133"/>
    </row>
    <row r="59" spans="1:8" ht="30" hidden="1" customHeight="1" x14ac:dyDescent="0.25">
      <c r="A59" s="9"/>
      <c r="B59" s="8"/>
      <c r="C59" s="162">
        <v>0</v>
      </c>
      <c r="D59" s="162"/>
      <c r="E59" s="157"/>
      <c r="F59" s="82"/>
      <c r="H59" s="133"/>
    </row>
    <row r="60" spans="1:8" ht="30" customHeight="1" x14ac:dyDescent="0.25">
      <c r="A60" s="9"/>
      <c r="B60" s="8" t="s">
        <v>63</v>
      </c>
      <c r="C60" s="162">
        <v>913</v>
      </c>
      <c r="D60" s="162">
        <v>1466.62</v>
      </c>
      <c r="E60" s="157">
        <f t="shared" si="3"/>
        <v>1.6063745892661554</v>
      </c>
      <c r="F60" s="82">
        <v>15000</v>
      </c>
      <c r="H60" s="133"/>
    </row>
    <row r="61" spans="1:8" ht="30" customHeight="1" x14ac:dyDescent="0.25">
      <c r="A61" s="9"/>
      <c r="B61" s="8" t="s">
        <v>64</v>
      </c>
      <c r="C61" s="162">
        <v>1285</v>
      </c>
      <c r="D61" s="162">
        <v>1433.4</v>
      </c>
      <c r="E61" s="157">
        <f t="shared" si="3"/>
        <v>1.1154863813229572</v>
      </c>
      <c r="F61" s="82">
        <v>8400</v>
      </c>
      <c r="H61" s="133"/>
    </row>
    <row r="62" spans="1:8" ht="30" customHeight="1" x14ac:dyDescent="0.25">
      <c r="A62" s="9"/>
      <c r="B62" s="8" t="s">
        <v>65</v>
      </c>
      <c r="C62" s="162">
        <v>386</v>
      </c>
      <c r="D62" s="162">
        <v>386.26</v>
      </c>
      <c r="E62" s="157">
        <f t="shared" si="3"/>
        <v>1.0006735751295337</v>
      </c>
      <c r="F62" s="82">
        <v>2500</v>
      </c>
      <c r="H62" s="133"/>
    </row>
    <row r="63" spans="1:8" ht="30" customHeight="1" x14ac:dyDescent="0.25">
      <c r="A63" s="9"/>
      <c r="B63" s="8" t="s">
        <v>136</v>
      </c>
      <c r="C63" s="162">
        <v>0</v>
      </c>
      <c r="D63" s="162"/>
      <c r="E63" s="157"/>
      <c r="F63" s="82"/>
      <c r="H63" s="133"/>
    </row>
    <row r="64" spans="1:8" ht="30" hidden="1" customHeight="1" x14ac:dyDescent="0.25">
      <c r="A64" s="9"/>
      <c r="B64" s="8"/>
      <c r="C64" s="162">
        <v>0</v>
      </c>
      <c r="D64" s="162"/>
      <c r="E64" s="157"/>
      <c r="F64" s="82"/>
      <c r="H64" s="133"/>
    </row>
    <row r="65" spans="1:9" ht="30" customHeight="1" x14ac:dyDescent="0.25">
      <c r="A65" s="9"/>
      <c r="B65" s="8" t="s">
        <v>66</v>
      </c>
      <c r="C65" s="162">
        <v>7359</v>
      </c>
      <c r="D65" s="162">
        <v>7914.61</v>
      </c>
      <c r="E65" s="157">
        <f t="shared" si="3"/>
        <v>1.0755007473841554</v>
      </c>
      <c r="F65" s="82">
        <v>55000</v>
      </c>
      <c r="H65" s="133"/>
    </row>
    <row r="66" spans="1:9" ht="30" customHeight="1" x14ac:dyDescent="0.25">
      <c r="A66" s="9"/>
      <c r="B66" s="8" t="s">
        <v>67</v>
      </c>
      <c r="C66" s="162">
        <v>177</v>
      </c>
      <c r="D66" s="162">
        <v>210</v>
      </c>
      <c r="E66" s="157">
        <f t="shared" si="3"/>
        <v>1.1864406779661016</v>
      </c>
      <c r="F66" s="82">
        <v>1600</v>
      </c>
      <c r="H66" s="133"/>
    </row>
    <row r="67" spans="1:9" ht="30" hidden="1" customHeight="1" x14ac:dyDescent="0.25">
      <c r="A67" s="9"/>
      <c r="B67" s="8" t="s">
        <v>68</v>
      </c>
      <c r="C67" s="162">
        <v>0</v>
      </c>
      <c r="D67" s="162"/>
      <c r="E67" s="157"/>
      <c r="F67" s="82"/>
      <c r="H67" s="133"/>
    </row>
    <row r="68" spans="1:9" ht="30" hidden="1" customHeight="1" x14ac:dyDescent="0.25">
      <c r="A68" s="9"/>
      <c r="B68" s="8" t="s">
        <v>137</v>
      </c>
      <c r="C68" s="162">
        <v>0</v>
      </c>
      <c r="D68" s="162"/>
      <c r="E68" s="157"/>
      <c r="F68" s="82"/>
      <c r="H68" s="133"/>
    </row>
    <row r="69" spans="1:9" ht="30" hidden="1" customHeight="1" x14ac:dyDescent="0.25">
      <c r="A69" s="9"/>
      <c r="B69" s="8" t="s">
        <v>138</v>
      </c>
      <c r="C69" s="162">
        <v>0</v>
      </c>
      <c r="D69" s="162"/>
      <c r="E69" s="157"/>
      <c r="F69" s="82"/>
      <c r="H69" s="133"/>
    </row>
    <row r="70" spans="1:9" ht="30" hidden="1" customHeight="1" x14ac:dyDescent="0.25">
      <c r="A70" s="9"/>
      <c r="B70" s="8" t="s">
        <v>69</v>
      </c>
      <c r="C70" s="162">
        <v>0</v>
      </c>
      <c r="D70" s="162"/>
      <c r="E70" s="157"/>
      <c r="F70" s="82">
        <v>10130</v>
      </c>
      <c r="H70" s="133"/>
    </row>
    <row r="71" spans="1:9" ht="30" customHeight="1" x14ac:dyDescent="0.25">
      <c r="A71" s="9"/>
      <c r="B71" s="8" t="s">
        <v>70</v>
      </c>
      <c r="C71" s="162">
        <v>0</v>
      </c>
      <c r="D71" s="162"/>
      <c r="E71" s="157" t="e">
        <f t="shared" si="3"/>
        <v>#DIV/0!</v>
      </c>
      <c r="F71" s="82"/>
      <c r="H71" s="133"/>
    </row>
    <row r="72" spans="1:9" ht="30" customHeight="1" x14ac:dyDescent="0.25">
      <c r="A72" s="9"/>
      <c r="B72" s="8" t="s">
        <v>71</v>
      </c>
      <c r="C72" s="162">
        <v>0</v>
      </c>
      <c r="D72" s="162"/>
      <c r="E72" s="157"/>
      <c r="F72" s="82"/>
      <c r="H72" s="133"/>
    </row>
    <row r="73" spans="1:9" ht="30" hidden="1" customHeight="1" x14ac:dyDescent="0.25">
      <c r="A73" s="9"/>
      <c r="B73" s="8" t="s">
        <v>72</v>
      </c>
      <c r="C73" s="162">
        <v>0</v>
      </c>
      <c r="D73" s="162"/>
      <c r="E73" s="157"/>
      <c r="F73" s="82">
        <v>0</v>
      </c>
      <c r="H73" s="133"/>
    </row>
    <row r="74" spans="1:9" ht="30" customHeight="1" x14ac:dyDescent="0.25">
      <c r="A74" s="9"/>
      <c r="B74" s="8" t="s">
        <v>73</v>
      </c>
      <c r="C74" s="162">
        <v>2127</v>
      </c>
      <c r="D74" s="162">
        <f>1406.55+720.09</f>
        <v>2126.64</v>
      </c>
      <c r="E74" s="157">
        <f t="shared" si="3"/>
        <v>0.99983074753173473</v>
      </c>
      <c r="F74" s="82"/>
      <c r="H74" s="133"/>
    </row>
    <row r="75" spans="1:9" ht="30" customHeight="1" x14ac:dyDescent="0.25">
      <c r="A75" s="9"/>
      <c r="B75" s="8" t="s">
        <v>74</v>
      </c>
      <c r="C75" s="162">
        <v>8457</v>
      </c>
      <c r="D75" s="162">
        <v>8440.9</v>
      </c>
      <c r="E75" s="157">
        <f t="shared" si="3"/>
        <v>0.99809625162587201</v>
      </c>
      <c r="F75" s="82">
        <v>41000</v>
      </c>
      <c r="H75" s="133"/>
    </row>
    <row r="76" spans="1:9" ht="30" customHeight="1" x14ac:dyDescent="0.25">
      <c r="A76" s="9"/>
      <c r="B76" s="8" t="s">
        <v>75</v>
      </c>
      <c r="C76" s="162">
        <v>0</v>
      </c>
      <c r="D76" s="162"/>
      <c r="E76" s="157"/>
      <c r="F76" s="82"/>
      <c r="H76" s="133"/>
    </row>
    <row r="77" spans="1:9" ht="30" hidden="1" customHeight="1" x14ac:dyDescent="0.25">
      <c r="A77" s="9"/>
      <c r="B77" s="8" t="s">
        <v>76</v>
      </c>
      <c r="C77" s="162">
        <v>0</v>
      </c>
      <c r="D77" s="162"/>
      <c r="E77" s="157"/>
      <c r="F77" s="82"/>
      <c r="H77" s="133"/>
    </row>
    <row r="78" spans="1:9" ht="30" customHeight="1" x14ac:dyDescent="0.25">
      <c r="A78" s="9"/>
      <c r="B78" s="8" t="s">
        <v>77</v>
      </c>
      <c r="C78" s="162">
        <v>9754</v>
      </c>
      <c r="D78" s="162">
        <v>5745.23</v>
      </c>
      <c r="E78" s="157">
        <f t="shared" si="3"/>
        <v>0.58901271273323763</v>
      </c>
      <c r="F78" s="82">
        <v>25000</v>
      </c>
      <c r="H78" s="133"/>
    </row>
    <row r="79" spans="1:9" ht="36.75" customHeight="1" x14ac:dyDescent="0.25">
      <c r="A79" s="9"/>
      <c r="B79" s="8" t="s">
        <v>78</v>
      </c>
      <c r="C79" s="162">
        <v>400</v>
      </c>
      <c r="D79" s="162">
        <v>400</v>
      </c>
      <c r="E79" s="157">
        <f t="shared" si="3"/>
        <v>1</v>
      </c>
      <c r="F79" s="82">
        <v>1000</v>
      </c>
      <c r="H79" s="133"/>
    </row>
    <row r="80" spans="1:9" ht="30" customHeight="1" x14ac:dyDescent="0.25">
      <c r="A80" s="9"/>
      <c r="B80" s="8" t="s">
        <v>79</v>
      </c>
      <c r="C80" s="162">
        <v>792768</v>
      </c>
      <c r="D80" s="162">
        <v>781364.6</v>
      </c>
      <c r="E80" s="157">
        <f t="shared" si="3"/>
        <v>0.98561571607330267</v>
      </c>
      <c r="F80" s="82">
        <v>2450000</v>
      </c>
      <c r="H80" s="138"/>
      <c r="I80" s="133"/>
    </row>
    <row r="81" spans="1:8" ht="30" customHeight="1" x14ac:dyDescent="0.25">
      <c r="A81" s="9"/>
      <c r="B81" s="8" t="s">
        <v>80</v>
      </c>
      <c r="C81" s="162">
        <v>0</v>
      </c>
      <c r="D81" s="162"/>
      <c r="E81" s="157"/>
      <c r="F81" s="82"/>
    </row>
    <row r="82" spans="1:8" ht="30" customHeight="1" x14ac:dyDescent="0.25">
      <c r="A82" s="9"/>
      <c r="B82" s="8" t="s">
        <v>81</v>
      </c>
      <c r="C82" s="162">
        <v>0</v>
      </c>
      <c r="D82" s="162"/>
      <c r="E82" s="157"/>
      <c r="F82" s="82"/>
    </row>
    <row r="83" spans="1:8" ht="30" customHeight="1" x14ac:dyDescent="0.25">
      <c r="A83" s="9"/>
      <c r="B83" s="8" t="s">
        <v>82</v>
      </c>
      <c r="C83" s="162">
        <v>0</v>
      </c>
      <c r="D83" s="162"/>
      <c r="E83" s="157"/>
      <c r="F83" s="82"/>
    </row>
    <row r="84" spans="1:8" ht="30" customHeight="1" x14ac:dyDescent="0.25">
      <c r="A84" s="9"/>
      <c r="B84" s="8" t="s">
        <v>83</v>
      </c>
      <c r="C84" s="162">
        <v>0</v>
      </c>
      <c r="D84" s="162"/>
      <c r="E84" s="157"/>
      <c r="F84" s="82"/>
    </row>
    <row r="85" spans="1:8" ht="30" customHeight="1" x14ac:dyDescent="0.25">
      <c r="A85" s="9"/>
      <c r="B85" s="8" t="s">
        <v>84</v>
      </c>
      <c r="C85" s="162">
        <v>0</v>
      </c>
      <c r="D85" s="162"/>
      <c r="E85" s="157"/>
      <c r="F85" s="82"/>
    </row>
    <row r="86" spans="1:8" ht="30" customHeight="1" x14ac:dyDescent="0.25">
      <c r="A86" s="9"/>
      <c r="B86" s="8" t="s">
        <v>85</v>
      </c>
      <c r="C86" s="162">
        <v>0</v>
      </c>
      <c r="D86" s="162"/>
      <c r="E86" s="157"/>
      <c r="F86" s="82"/>
    </row>
    <row r="87" spans="1:8" ht="30" customHeight="1" x14ac:dyDescent="0.25">
      <c r="A87" s="9"/>
      <c r="B87" s="8" t="s">
        <v>131</v>
      </c>
      <c r="C87" s="162">
        <v>0</v>
      </c>
      <c r="D87" s="162"/>
      <c r="E87" s="157"/>
      <c r="F87" s="82"/>
    </row>
    <row r="88" spans="1:8" ht="30" customHeight="1" x14ac:dyDescent="0.25">
      <c r="A88" s="9"/>
      <c r="B88" s="8" t="s">
        <v>86</v>
      </c>
      <c r="C88" s="162">
        <v>3099</v>
      </c>
      <c r="D88" s="162">
        <v>3099.2</v>
      </c>
      <c r="E88" s="157">
        <f t="shared" si="3"/>
        <v>1.0000645369474024</v>
      </c>
      <c r="F88" s="82">
        <v>3000</v>
      </c>
      <c r="H88" s="133"/>
    </row>
    <row r="89" spans="1:8" ht="30" customHeight="1" x14ac:dyDescent="0.25">
      <c r="A89" s="9"/>
      <c r="B89" s="8" t="s">
        <v>173</v>
      </c>
      <c r="C89" s="162">
        <v>0</v>
      </c>
      <c r="D89" s="162"/>
      <c r="E89" s="157"/>
      <c r="F89" s="82"/>
    </row>
    <row r="90" spans="1:8" ht="30" customHeight="1" x14ac:dyDescent="0.25">
      <c r="A90" s="9"/>
      <c r="B90" s="8" t="s">
        <v>163</v>
      </c>
      <c r="C90" s="162">
        <v>0</v>
      </c>
      <c r="D90" s="162"/>
      <c r="E90" s="157"/>
      <c r="F90" s="82"/>
    </row>
    <row r="91" spans="1:8" ht="30" customHeight="1" x14ac:dyDescent="0.25">
      <c r="A91" s="9"/>
      <c r="B91" s="8" t="s">
        <v>89</v>
      </c>
      <c r="C91" s="162">
        <v>287</v>
      </c>
      <c r="D91" s="162">
        <v>344.33</v>
      </c>
      <c r="E91" s="157">
        <f t="shared" si="3"/>
        <v>1.1997560975609756</v>
      </c>
      <c r="F91" s="82"/>
      <c r="H91" s="133"/>
    </row>
    <row r="92" spans="1:8" ht="30" hidden="1" customHeight="1" x14ac:dyDescent="0.25">
      <c r="A92" s="9"/>
      <c r="B92" s="8" t="s">
        <v>90</v>
      </c>
      <c r="C92" s="162">
        <v>0</v>
      </c>
      <c r="D92" s="162"/>
      <c r="E92" s="157"/>
      <c r="F92" s="82"/>
    </row>
    <row r="93" spans="1:8" ht="30" customHeight="1" x14ac:dyDescent="0.25">
      <c r="A93" s="9"/>
      <c r="B93" s="8" t="s">
        <v>161</v>
      </c>
      <c r="C93" s="162">
        <v>0</v>
      </c>
      <c r="D93" s="162"/>
      <c r="E93" s="157"/>
      <c r="F93" s="82"/>
    </row>
    <row r="94" spans="1:8" ht="30" customHeight="1" x14ac:dyDescent="0.25">
      <c r="A94" s="9"/>
      <c r="B94" s="8" t="s">
        <v>162</v>
      </c>
      <c r="C94" s="162">
        <v>0</v>
      </c>
      <c r="D94" s="162"/>
      <c r="E94" s="157"/>
      <c r="F94" s="82"/>
    </row>
    <row r="95" spans="1:8" ht="30" customHeight="1" x14ac:dyDescent="0.25">
      <c r="A95" s="9"/>
      <c r="B95" s="8" t="s">
        <v>91</v>
      </c>
      <c r="C95" s="162">
        <v>2941</v>
      </c>
      <c r="D95" s="162">
        <v>2237.66</v>
      </c>
      <c r="E95" s="157">
        <f t="shared" si="3"/>
        <v>0.76085005100306013</v>
      </c>
      <c r="F95" s="82">
        <v>0</v>
      </c>
      <c r="H95" s="133"/>
    </row>
    <row r="96" spans="1:8" ht="30" customHeight="1" x14ac:dyDescent="0.25">
      <c r="A96" s="9"/>
      <c r="B96" s="8" t="s">
        <v>92</v>
      </c>
      <c r="C96" s="162">
        <v>3587</v>
      </c>
      <c r="D96" s="162">
        <v>3587.29</v>
      </c>
      <c r="E96" s="157">
        <f t="shared" ref="E96:E134" si="5">D96/C96</f>
        <v>1.0000808475048788</v>
      </c>
      <c r="F96" s="82">
        <v>8250</v>
      </c>
      <c r="H96" s="133"/>
    </row>
    <row r="97" spans="1:8" ht="30" customHeight="1" x14ac:dyDescent="0.25">
      <c r="A97" s="9"/>
      <c r="B97" s="8" t="s">
        <v>93</v>
      </c>
      <c r="C97" s="162">
        <v>0</v>
      </c>
      <c r="D97" s="162">
        <v>6.16</v>
      </c>
      <c r="E97" s="157"/>
      <c r="F97" s="82"/>
      <c r="H97" s="133"/>
    </row>
    <row r="98" spans="1:8" ht="30" customHeight="1" x14ac:dyDescent="0.25">
      <c r="A98" s="9"/>
      <c r="B98" s="8" t="s">
        <v>132</v>
      </c>
      <c r="C98" s="162">
        <v>0</v>
      </c>
      <c r="D98" s="162"/>
      <c r="E98" s="157" t="e">
        <f t="shared" si="5"/>
        <v>#DIV/0!</v>
      </c>
      <c r="F98" s="82">
        <v>325</v>
      </c>
      <c r="H98" s="133"/>
    </row>
    <row r="99" spans="1:8" s="75" customFormat="1" ht="30" customHeight="1" x14ac:dyDescent="0.25">
      <c r="A99" s="49" t="s">
        <v>9</v>
      </c>
      <c r="B99" s="50" t="s">
        <v>94</v>
      </c>
      <c r="C99" s="164">
        <f>C100</f>
        <v>617350</v>
      </c>
      <c r="D99" s="164">
        <f>D100</f>
        <v>611613.38</v>
      </c>
      <c r="E99" s="153">
        <f t="shared" si="5"/>
        <v>0.99070766987932291</v>
      </c>
      <c r="F99" s="93">
        <f t="shared" ref="F99" si="6">F100</f>
        <v>3065000</v>
      </c>
      <c r="H99" s="129"/>
    </row>
    <row r="100" spans="1:8" ht="30" customHeight="1" x14ac:dyDescent="0.25">
      <c r="A100" s="9" t="s">
        <v>1</v>
      </c>
      <c r="B100" s="8" t="s">
        <v>95</v>
      </c>
      <c r="C100" s="162">
        <v>617350</v>
      </c>
      <c r="D100" s="162">
        <f>379564.06+146373.15+85676.17</f>
        <v>611613.38</v>
      </c>
      <c r="E100" s="157">
        <f t="shared" si="5"/>
        <v>0.99070766987932291</v>
      </c>
      <c r="F100" s="82">
        <v>3065000</v>
      </c>
    </row>
    <row r="101" spans="1:8" s="75" customFormat="1" ht="30" customHeight="1" x14ac:dyDescent="0.25">
      <c r="A101" s="49" t="s">
        <v>11</v>
      </c>
      <c r="B101" s="50" t="s">
        <v>96</v>
      </c>
      <c r="C101" s="164">
        <f>C102+C103+C104</f>
        <v>196403</v>
      </c>
      <c r="D101" s="164">
        <f>D102+D103+D104</f>
        <v>196238.72</v>
      </c>
      <c r="E101" s="153">
        <f t="shared" si="5"/>
        <v>0.99916355656481826</v>
      </c>
      <c r="F101" s="93">
        <f t="shared" ref="F101" si="7">F102+F103+F104</f>
        <v>1042520</v>
      </c>
      <c r="H101" s="129"/>
    </row>
    <row r="102" spans="1:8" s="79" customFormat="1" ht="30" customHeight="1" x14ac:dyDescent="0.25">
      <c r="A102" s="9"/>
      <c r="B102" s="8" t="s">
        <v>97</v>
      </c>
      <c r="C102" s="162">
        <v>102</v>
      </c>
      <c r="D102" s="162">
        <v>84.62</v>
      </c>
      <c r="E102" s="157">
        <f t="shared" si="5"/>
        <v>0.829607843137255</v>
      </c>
      <c r="F102" s="82">
        <v>4030</v>
      </c>
    </row>
    <row r="103" spans="1:8" s="79" customFormat="1" ht="30" customHeight="1" x14ac:dyDescent="0.25">
      <c r="A103" s="9"/>
      <c r="B103" s="8" t="s">
        <v>98</v>
      </c>
      <c r="C103" s="162">
        <v>120826</v>
      </c>
      <c r="D103" s="162">
        <f>46572.72+74812.68</f>
        <v>121385.4</v>
      </c>
      <c r="E103" s="157">
        <f t="shared" si="5"/>
        <v>1.004629798222237</v>
      </c>
      <c r="F103" s="82">
        <v>571125</v>
      </c>
    </row>
    <row r="104" spans="1:8" s="79" customFormat="1" ht="30" customHeight="1" x14ac:dyDescent="0.25">
      <c r="A104" s="9"/>
      <c r="B104" s="8" t="s">
        <v>99</v>
      </c>
      <c r="C104" s="162">
        <v>75475</v>
      </c>
      <c r="D104" s="162">
        <f>196154.1-D103</f>
        <v>74768.700000000012</v>
      </c>
      <c r="E104" s="157">
        <f t="shared" si="5"/>
        <v>0.99064193441536952</v>
      </c>
      <c r="F104" s="82">
        <v>467365</v>
      </c>
    </row>
    <row r="105" spans="1:8" s="75" customFormat="1" ht="30" customHeight="1" x14ac:dyDescent="0.25">
      <c r="A105" s="49" t="s">
        <v>15</v>
      </c>
      <c r="B105" s="50" t="s">
        <v>100</v>
      </c>
      <c r="C105" s="164">
        <f>C106</f>
        <v>0</v>
      </c>
      <c r="D105" s="164">
        <f>D106</f>
        <v>27019.45</v>
      </c>
      <c r="E105" s="153" t="e">
        <f t="shared" si="5"/>
        <v>#DIV/0!</v>
      </c>
      <c r="F105" s="93">
        <f t="shared" ref="F105" si="8">F106</f>
        <v>0</v>
      </c>
    </row>
    <row r="106" spans="1:8" ht="30" customHeight="1" x14ac:dyDescent="0.25">
      <c r="A106" s="39"/>
      <c r="B106" s="16" t="s">
        <v>101</v>
      </c>
      <c r="C106" s="162"/>
      <c r="D106" s="162">
        <v>27019.45</v>
      </c>
      <c r="E106" s="157" t="e">
        <f t="shared" si="5"/>
        <v>#DIV/0!</v>
      </c>
      <c r="F106" s="82"/>
      <c r="H106" s="133"/>
    </row>
    <row r="107" spans="1:8" s="52" customFormat="1" ht="30" customHeight="1" x14ac:dyDescent="0.25">
      <c r="A107" s="49" t="s">
        <v>19</v>
      </c>
      <c r="B107" s="50" t="s">
        <v>148</v>
      </c>
      <c r="C107" s="164">
        <f>C108</f>
        <v>0</v>
      </c>
      <c r="D107" s="164">
        <f>D108</f>
        <v>0</v>
      </c>
      <c r="E107" s="153" t="e">
        <f t="shared" si="5"/>
        <v>#DIV/0!</v>
      </c>
      <c r="F107" s="93">
        <f>F108</f>
        <v>0</v>
      </c>
    </row>
    <row r="108" spans="1:8" s="6" customFormat="1" ht="30" customHeight="1" x14ac:dyDescent="0.25">
      <c r="A108" s="39"/>
      <c r="B108" s="16" t="s">
        <v>148</v>
      </c>
      <c r="C108" s="162"/>
      <c r="D108" s="162"/>
      <c r="E108" s="157"/>
      <c r="F108" s="82"/>
    </row>
    <row r="109" spans="1:8" s="75" customFormat="1" ht="30" customHeight="1" x14ac:dyDescent="0.25">
      <c r="A109" s="49" t="s">
        <v>21</v>
      </c>
      <c r="B109" s="50" t="s">
        <v>102</v>
      </c>
      <c r="C109" s="164">
        <f>C110+C111+C112+C113+C114+C115+C116+C117+C118+C119+C120+C121+C122+C123+C124+C125</f>
        <v>122416</v>
      </c>
      <c r="D109" s="164">
        <f>D110+D111+D112+D113+D114+D115+D116+D117+D118+D119+D120+D121+D122+D123+D124+D125</f>
        <v>129081.33999999998</v>
      </c>
      <c r="E109" s="153">
        <f t="shared" si="5"/>
        <v>1.0544482747353285</v>
      </c>
      <c r="F109" s="93">
        <f t="shared" ref="F109" si="9">F110+F111+F112+F113+F114+F115+F116+F117+F118+F119+F120+F121+F122+F123+F124+F125</f>
        <v>572580</v>
      </c>
      <c r="H109" s="129"/>
    </row>
    <row r="110" spans="1:8" ht="30" customHeight="1" x14ac:dyDescent="0.25">
      <c r="A110" s="9"/>
      <c r="B110" s="8" t="s">
        <v>103</v>
      </c>
      <c r="C110" s="162">
        <v>227</v>
      </c>
      <c r="D110" s="162">
        <v>298.83</v>
      </c>
      <c r="E110" s="157">
        <f t="shared" si="5"/>
        <v>1.316431718061674</v>
      </c>
      <c r="F110" s="82">
        <v>3500</v>
      </c>
    </row>
    <row r="111" spans="1:8" ht="30" customHeight="1" x14ac:dyDescent="0.25">
      <c r="A111" s="9"/>
      <c r="B111" s="8" t="s">
        <v>104</v>
      </c>
      <c r="C111" s="162">
        <v>0</v>
      </c>
      <c r="D111" s="162"/>
      <c r="E111" s="157"/>
      <c r="F111" s="82">
        <v>0</v>
      </c>
    </row>
    <row r="112" spans="1:8" ht="30" customHeight="1" x14ac:dyDescent="0.25">
      <c r="A112" s="9"/>
      <c r="B112" s="8" t="s">
        <v>105</v>
      </c>
      <c r="C112" s="162">
        <v>21278</v>
      </c>
      <c r="D112" s="162">
        <v>20904.46</v>
      </c>
      <c r="E112" s="157">
        <f t="shared" si="5"/>
        <v>0.98244477864460944</v>
      </c>
      <c r="F112" s="82">
        <v>120700</v>
      </c>
    </row>
    <row r="113" spans="1:8" ht="30" customHeight="1" x14ac:dyDescent="0.25">
      <c r="A113" s="9" t="s">
        <v>1</v>
      </c>
      <c r="B113" s="8" t="s">
        <v>106</v>
      </c>
      <c r="C113" s="162">
        <v>70329</v>
      </c>
      <c r="D113" s="162">
        <f>1452+74310.87+398.17+1824.35</f>
        <v>77985.39</v>
      </c>
      <c r="E113" s="157">
        <f t="shared" si="5"/>
        <v>1.1088653329352045</v>
      </c>
      <c r="F113" s="82">
        <v>256300</v>
      </c>
    </row>
    <row r="114" spans="1:8" ht="30" customHeight="1" x14ac:dyDescent="0.25">
      <c r="A114" s="9"/>
      <c r="B114" s="8" t="s">
        <v>107</v>
      </c>
      <c r="C114" s="162">
        <v>0</v>
      </c>
      <c r="D114" s="162"/>
      <c r="E114" s="157"/>
      <c r="F114" s="82"/>
    </row>
    <row r="115" spans="1:8" ht="30" customHeight="1" x14ac:dyDescent="0.25">
      <c r="A115" s="9"/>
      <c r="B115" s="8" t="s">
        <v>108</v>
      </c>
      <c r="C115" s="162">
        <v>23362</v>
      </c>
      <c r="D115" s="162">
        <v>22514.51</v>
      </c>
      <c r="E115" s="157">
        <f t="shared" si="5"/>
        <v>0.96372356818765514</v>
      </c>
      <c r="F115" s="82">
        <v>146900</v>
      </c>
    </row>
    <row r="116" spans="1:8" ht="30" customHeight="1" x14ac:dyDescent="0.25">
      <c r="A116" s="9"/>
      <c r="B116" s="8" t="s">
        <v>109</v>
      </c>
      <c r="C116" s="162">
        <v>1852</v>
      </c>
      <c r="D116" s="162">
        <v>1888.7</v>
      </c>
      <c r="E116" s="157">
        <f t="shared" si="5"/>
        <v>1.0198164146868252</v>
      </c>
      <c r="F116" s="82">
        <v>14000</v>
      </c>
    </row>
    <row r="117" spans="1:8" ht="30" customHeight="1" x14ac:dyDescent="0.25">
      <c r="A117" s="9"/>
      <c r="B117" s="8" t="s">
        <v>110</v>
      </c>
      <c r="C117" s="162">
        <v>0</v>
      </c>
      <c r="D117" s="162">
        <v>372.45</v>
      </c>
      <c r="E117" s="157" t="e">
        <f t="shared" si="5"/>
        <v>#DIV/0!</v>
      </c>
      <c r="F117" s="82">
        <v>1400</v>
      </c>
    </row>
    <row r="118" spans="1:8" ht="30" customHeight="1" x14ac:dyDescent="0.25">
      <c r="A118" s="9"/>
      <c r="B118" s="8" t="s">
        <v>111</v>
      </c>
      <c r="C118" s="162">
        <v>82</v>
      </c>
      <c r="D118" s="162">
        <v>91.68</v>
      </c>
      <c r="E118" s="157">
        <f t="shared" si="5"/>
        <v>1.118048780487805</v>
      </c>
      <c r="F118" s="82"/>
    </row>
    <row r="119" spans="1:8" ht="30" hidden="1" customHeight="1" x14ac:dyDescent="0.25">
      <c r="A119" s="9"/>
      <c r="B119" s="8" t="s">
        <v>112</v>
      </c>
      <c r="C119" s="162">
        <v>0</v>
      </c>
      <c r="D119" s="162"/>
      <c r="E119" s="157" t="e">
        <f t="shared" si="5"/>
        <v>#DIV/0!</v>
      </c>
      <c r="F119" s="82"/>
    </row>
    <row r="120" spans="1:8" ht="30" hidden="1" customHeight="1" x14ac:dyDescent="0.25">
      <c r="A120" s="9"/>
      <c r="B120" s="8" t="s">
        <v>113</v>
      </c>
      <c r="C120" s="162">
        <v>0</v>
      </c>
      <c r="D120" s="162"/>
      <c r="E120" s="157"/>
      <c r="F120" s="82"/>
    </row>
    <row r="121" spans="1:8" ht="30" customHeight="1" x14ac:dyDescent="0.25">
      <c r="A121" s="9"/>
      <c r="B121" s="8" t="s">
        <v>130</v>
      </c>
      <c r="C121" s="162">
        <v>1020</v>
      </c>
      <c r="D121" s="162">
        <v>1019.52</v>
      </c>
      <c r="E121" s="157">
        <f t="shared" si="5"/>
        <v>0.99952941176470589</v>
      </c>
      <c r="F121" s="82">
        <v>7680</v>
      </c>
    </row>
    <row r="122" spans="1:8" ht="30" customHeight="1" x14ac:dyDescent="0.25">
      <c r="A122" s="9"/>
      <c r="B122" s="8" t="s">
        <v>115</v>
      </c>
      <c r="C122" s="162">
        <v>0</v>
      </c>
      <c r="D122" s="162"/>
      <c r="E122" s="157" t="e">
        <f t="shared" si="5"/>
        <v>#DIV/0!</v>
      </c>
      <c r="F122" s="82">
        <v>9000</v>
      </c>
    </row>
    <row r="123" spans="1:8" ht="30" customHeight="1" x14ac:dyDescent="0.25">
      <c r="A123" s="9"/>
      <c r="B123" s="8" t="s">
        <v>116</v>
      </c>
      <c r="C123" s="162">
        <v>2009</v>
      </c>
      <c r="D123" s="162">
        <f>1888.8</f>
        <v>1888.8</v>
      </c>
      <c r="E123" s="157">
        <f t="shared" si="5"/>
        <v>0.94016923842707811</v>
      </c>
      <c r="F123" s="82">
        <v>1200</v>
      </c>
    </row>
    <row r="124" spans="1:8" ht="30" customHeight="1" x14ac:dyDescent="0.25">
      <c r="A124" s="9"/>
      <c r="B124" s="8" t="s">
        <v>117</v>
      </c>
      <c r="C124" s="162">
        <v>332</v>
      </c>
      <c r="D124" s="162">
        <v>332</v>
      </c>
      <c r="E124" s="157">
        <f t="shared" si="5"/>
        <v>1</v>
      </c>
      <c r="F124" s="82">
        <v>4700</v>
      </c>
    </row>
    <row r="125" spans="1:8" ht="30" customHeight="1" x14ac:dyDescent="0.25">
      <c r="A125" s="9"/>
      <c r="B125" s="8" t="s">
        <v>118</v>
      </c>
      <c r="C125" s="162">
        <v>1925</v>
      </c>
      <c r="D125" s="162">
        <v>1785</v>
      </c>
      <c r="E125" s="157">
        <f t="shared" si="5"/>
        <v>0.92727272727272725</v>
      </c>
      <c r="F125" s="82">
        <v>7200</v>
      </c>
    </row>
    <row r="126" spans="1:8" s="75" customFormat="1" ht="30" customHeight="1" x14ac:dyDescent="0.25">
      <c r="A126" s="54" t="s">
        <v>23</v>
      </c>
      <c r="B126" s="55" t="s">
        <v>119</v>
      </c>
      <c r="C126" s="165">
        <f>C127+C128</f>
        <v>7323</v>
      </c>
      <c r="D126" s="165">
        <f>D127+D128</f>
        <v>6559.2</v>
      </c>
      <c r="E126" s="153">
        <f t="shared" si="5"/>
        <v>0.89569848422777543</v>
      </c>
      <c r="F126" s="94">
        <f>F127+F128</f>
        <v>34350</v>
      </c>
      <c r="H126" s="129"/>
    </row>
    <row r="127" spans="1:8" ht="30" customHeight="1" x14ac:dyDescent="0.25">
      <c r="A127" s="9"/>
      <c r="B127" s="8" t="s">
        <v>120</v>
      </c>
      <c r="C127" s="162">
        <v>1</v>
      </c>
      <c r="D127" s="162">
        <v>0.65</v>
      </c>
      <c r="E127" s="157">
        <f t="shared" si="5"/>
        <v>0.65</v>
      </c>
      <c r="F127" s="82"/>
    </row>
    <row r="128" spans="1:8" ht="30" customHeight="1" x14ac:dyDescent="0.25">
      <c r="A128" s="9"/>
      <c r="B128" s="8" t="s">
        <v>164</v>
      </c>
      <c r="C128" s="162">
        <v>7322</v>
      </c>
      <c r="D128" s="162">
        <v>6558.55</v>
      </c>
      <c r="E128" s="157">
        <f t="shared" si="5"/>
        <v>0.8957320404261131</v>
      </c>
      <c r="F128" s="82">
        <v>34350</v>
      </c>
    </row>
    <row r="129" spans="1:8" s="75" customFormat="1" ht="30" customHeight="1" x14ac:dyDescent="0.25">
      <c r="A129" s="54" t="s">
        <v>25</v>
      </c>
      <c r="B129" s="55" t="s">
        <v>122</v>
      </c>
      <c r="C129" s="165">
        <f>C130+C131+C132+C133</f>
        <v>3832</v>
      </c>
      <c r="D129" s="165">
        <f>D130+D131+D132+D133</f>
        <v>943.01</v>
      </c>
      <c r="E129" s="153">
        <f t="shared" si="5"/>
        <v>0.24608820459290187</v>
      </c>
      <c r="F129" s="94">
        <f t="shared" ref="F129" si="10">F130+F131+F132+F133</f>
        <v>70000</v>
      </c>
      <c r="H129" s="129"/>
    </row>
    <row r="130" spans="1:8" s="72" customFormat="1" ht="30" customHeight="1" x14ac:dyDescent="0.25">
      <c r="A130" s="44"/>
      <c r="B130" s="18" t="s">
        <v>123</v>
      </c>
      <c r="C130" s="162">
        <v>3826</v>
      </c>
      <c r="D130" s="162">
        <v>936.61</v>
      </c>
      <c r="E130" s="157">
        <f t="shared" si="5"/>
        <v>0.24480135912179823</v>
      </c>
      <c r="F130" s="82">
        <v>70000</v>
      </c>
    </row>
    <row r="131" spans="1:8" ht="51" customHeight="1" x14ac:dyDescent="0.25">
      <c r="A131" s="9"/>
      <c r="B131" s="8" t="s">
        <v>124</v>
      </c>
      <c r="C131" s="162">
        <v>6</v>
      </c>
      <c r="D131" s="162">
        <v>0.23</v>
      </c>
      <c r="E131" s="157">
        <f t="shared" si="5"/>
        <v>3.8333333333333337E-2</v>
      </c>
      <c r="F131" s="82"/>
    </row>
    <row r="132" spans="1:8" ht="30" customHeight="1" x14ac:dyDescent="0.25">
      <c r="A132" s="9"/>
      <c r="B132" s="8" t="s">
        <v>125</v>
      </c>
      <c r="C132" s="162">
        <v>0</v>
      </c>
      <c r="D132" s="162"/>
      <c r="E132" s="157"/>
      <c r="F132" s="82"/>
    </row>
    <row r="133" spans="1:8" ht="30" customHeight="1" x14ac:dyDescent="0.25">
      <c r="A133" s="9"/>
      <c r="B133" s="8" t="s">
        <v>126</v>
      </c>
      <c r="C133" s="162">
        <v>0</v>
      </c>
      <c r="D133" s="162">
        <v>6.17</v>
      </c>
      <c r="E133" s="157" t="e">
        <f t="shared" si="5"/>
        <v>#DIV/0!</v>
      </c>
      <c r="F133" s="82"/>
    </row>
    <row r="134" spans="1:8" s="74" customFormat="1" ht="30" customHeight="1" x14ac:dyDescent="0.25">
      <c r="A134" s="12" t="s">
        <v>27</v>
      </c>
      <c r="B134" s="22" t="s">
        <v>128</v>
      </c>
      <c r="C134" s="173">
        <f t="shared" ref="C134" si="11">C9-C29</f>
        <v>133220</v>
      </c>
      <c r="D134" s="173">
        <f t="shared" ref="D134" si="12">D9-D29</f>
        <v>175615.43000000017</v>
      </c>
      <c r="E134" s="153">
        <f t="shared" si="5"/>
        <v>1.3182362257919245</v>
      </c>
      <c r="F134" s="95">
        <f t="shared" ref="F134" si="13">F9-F29</f>
        <v>-39515</v>
      </c>
      <c r="H134" s="132"/>
    </row>
  </sheetData>
  <mergeCells count="13">
    <mergeCell ref="F6:F8"/>
    <mergeCell ref="F26:F28"/>
    <mergeCell ref="A26:A28"/>
    <mergeCell ref="B26:B28"/>
    <mergeCell ref="D26:D28"/>
    <mergeCell ref="E26:E28"/>
    <mergeCell ref="C26:C28"/>
    <mergeCell ref="B4:E4"/>
    <mergeCell ref="A6:A8"/>
    <mergeCell ref="B6:B8"/>
    <mergeCell ref="D6:D8"/>
    <mergeCell ref="E6:E8"/>
    <mergeCell ref="C6:C8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34"/>
  <sheetViews>
    <sheetView topLeftCell="A102" workbookViewId="0">
      <selection activeCell="A120" sqref="A120:XFD120"/>
    </sheetView>
  </sheetViews>
  <sheetFormatPr defaultRowHeight="15" x14ac:dyDescent="0.25"/>
  <cols>
    <col min="1" max="1" width="7.140625" style="38" customWidth="1"/>
    <col min="2" max="2" width="31.140625" style="45" customWidth="1"/>
    <col min="3" max="3" width="17.5703125" style="27" customWidth="1"/>
    <col min="4" max="4" width="17.5703125" style="77" customWidth="1"/>
    <col min="5" max="5" width="19.42578125" style="27" customWidth="1"/>
    <col min="6" max="6" width="19.42578125" style="96" hidden="1" customWidth="1"/>
    <col min="7" max="8" width="15.85546875" style="45" bestFit="1" customWidth="1"/>
    <col min="9" max="9" width="9.140625" style="45"/>
    <col min="10" max="10" width="15.85546875" style="45" bestFit="1" customWidth="1"/>
    <col min="11" max="16384" width="9.140625" style="45"/>
  </cols>
  <sheetData>
    <row r="1" spans="1:8" x14ac:dyDescent="0.25">
      <c r="A1" s="29"/>
      <c r="B1" s="30"/>
      <c r="C1" s="31"/>
      <c r="D1" s="31"/>
      <c r="E1" s="31"/>
      <c r="F1" s="86"/>
    </row>
    <row r="2" spans="1:8" s="75" customFormat="1" x14ac:dyDescent="0.25">
      <c r="A2" s="64"/>
      <c r="B2" s="14" t="s">
        <v>0</v>
      </c>
      <c r="C2" s="65"/>
      <c r="D2" s="99"/>
      <c r="E2" s="65"/>
      <c r="F2" s="87"/>
    </row>
    <row r="3" spans="1:8" s="47" customFormat="1" ht="15.75" x14ac:dyDescent="0.25">
      <c r="A3" s="1" t="s">
        <v>1</v>
      </c>
      <c r="B3" s="81" t="s">
        <v>166</v>
      </c>
      <c r="C3" s="25"/>
      <c r="D3" s="25"/>
      <c r="E3" s="25"/>
      <c r="F3" s="88"/>
    </row>
    <row r="4" spans="1:8" s="75" customFormat="1" ht="15.75" x14ac:dyDescent="0.25">
      <c r="A4" s="66"/>
      <c r="B4" s="181" t="s">
        <v>181</v>
      </c>
      <c r="C4" s="181"/>
      <c r="D4" s="181"/>
      <c r="E4" s="181"/>
      <c r="F4" s="89"/>
    </row>
    <row r="5" spans="1:8" s="73" customFormat="1" ht="15.75" x14ac:dyDescent="0.25">
      <c r="A5" s="1"/>
      <c r="B5" s="13"/>
      <c r="C5" s="23"/>
      <c r="D5" s="23"/>
      <c r="E5" s="23"/>
      <c r="F5" s="97"/>
    </row>
    <row r="6" spans="1:8" s="73" customFormat="1" ht="15" customHeight="1" x14ac:dyDescent="0.25">
      <c r="A6" s="182" t="s">
        <v>1</v>
      </c>
      <c r="B6" s="185" t="s">
        <v>2</v>
      </c>
      <c r="C6" s="212" t="s">
        <v>182</v>
      </c>
      <c r="D6" s="212" t="s">
        <v>183</v>
      </c>
      <c r="E6" s="191" t="s">
        <v>165</v>
      </c>
      <c r="F6" s="194" t="s">
        <v>150</v>
      </c>
    </row>
    <row r="7" spans="1:8" s="73" customFormat="1" ht="15" customHeight="1" x14ac:dyDescent="0.25">
      <c r="A7" s="183"/>
      <c r="B7" s="186"/>
      <c r="C7" s="213"/>
      <c r="D7" s="213"/>
      <c r="E7" s="192"/>
      <c r="F7" s="195"/>
    </row>
    <row r="8" spans="1:8" s="73" customFormat="1" ht="40.5" customHeight="1" x14ac:dyDescent="0.25">
      <c r="A8" s="184"/>
      <c r="B8" s="187"/>
      <c r="C8" s="214"/>
      <c r="D8" s="214"/>
      <c r="E8" s="193"/>
      <c r="F8" s="196"/>
    </row>
    <row r="9" spans="1:8" s="73" customFormat="1" ht="30" customHeight="1" x14ac:dyDescent="0.25">
      <c r="A9" s="2" t="s">
        <v>3</v>
      </c>
      <c r="B9" s="15" t="s">
        <v>4</v>
      </c>
      <c r="C9" s="161">
        <f>C10+C11+C12+C13+C14+C15+C16+C17+C18+C19+C20+C21+C22+C23+C24+C25</f>
        <v>287600</v>
      </c>
      <c r="D9" s="161">
        <f>D10+D11+D12+D13+D14+D15+D16+D17+D18+D19+D20+D21+D22+D23+D24+D25</f>
        <v>302891.29000000004</v>
      </c>
      <c r="E9" s="158">
        <f>D9/C9</f>
        <v>1.0531686022253131</v>
      </c>
      <c r="F9" s="91">
        <f>F10+F11+F12+F13+F14+F15+F16+F17+F18+F19+F20+F21+F22+F23+F24+F25</f>
        <v>426200</v>
      </c>
      <c r="G9" s="45"/>
      <c r="H9" s="131"/>
    </row>
    <row r="10" spans="1:8" ht="30" customHeight="1" x14ac:dyDescent="0.25">
      <c r="A10" s="35"/>
      <c r="B10" s="16" t="s">
        <v>6</v>
      </c>
      <c r="C10" s="162">
        <v>0</v>
      </c>
      <c r="D10" s="162"/>
      <c r="E10" s="156"/>
      <c r="F10" s="82"/>
    </row>
    <row r="11" spans="1:8" ht="30" customHeight="1" x14ac:dyDescent="0.25">
      <c r="A11" s="37"/>
      <c r="B11" s="8" t="s">
        <v>8</v>
      </c>
      <c r="C11" s="162">
        <v>242891</v>
      </c>
      <c r="D11" s="162">
        <f>32520.03+187002.59+8222.41+30311.64+1101.41</f>
        <v>259158.08</v>
      </c>
      <c r="E11" s="156">
        <f t="shared" ref="E11:E25" si="0">D11/C11</f>
        <v>1.0669727573273609</v>
      </c>
      <c r="F11" s="82"/>
    </row>
    <row r="12" spans="1:8" ht="30" customHeight="1" x14ac:dyDescent="0.25">
      <c r="A12" s="37"/>
      <c r="B12" s="8" t="s">
        <v>10</v>
      </c>
      <c r="C12" s="162">
        <v>0</v>
      </c>
      <c r="D12" s="162"/>
      <c r="E12" s="156"/>
      <c r="F12" s="82"/>
    </row>
    <row r="13" spans="1:8" ht="30" customHeight="1" x14ac:dyDescent="0.25">
      <c r="A13" s="35"/>
      <c r="B13" s="8" t="s">
        <v>12</v>
      </c>
      <c r="C13" s="162">
        <v>0</v>
      </c>
      <c r="D13" s="162"/>
      <c r="E13" s="156"/>
      <c r="F13" s="82"/>
    </row>
    <row r="14" spans="1:8" ht="30" hidden="1" customHeight="1" x14ac:dyDescent="0.25">
      <c r="A14" s="37"/>
      <c r="B14" s="8" t="s">
        <v>14</v>
      </c>
      <c r="C14" s="162">
        <v>0</v>
      </c>
      <c r="D14" s="162"/>
      <c r="E14" s="156"/>
      <c r="F14" s="82"/>
    </row>
    <row r="15" spans="1:8" ht="30" customHeight="1" x14ac:dyDescent="0.25">
      <c r="A15" s="37"/>
      <c r="B15" s="8" t="s">
        <v>16</v>
      </c>
      <c r="C15" s="162">
        <v>32877</v>
      </c>
      <c r="D15" s="162">
        <v>32876.730000000003</v>
      </c>
      <c r="E15" s="156"/>
      <c r="F15" s="82">
        <v>226500</v>
      </c>
      <c r="H15" s="133"/>
    </row>
    <row r="16" spans="1:8" ht="30" hidden="1" customHeight="1" x14ac:dyDescent="0.25">
      <c r="A16" s="35"/>
      <c r="B16" s="8" t="s">
        <v>18</v>
      </c>
      <c r="C16" s="162">
        <v>0</v>
      </c>
      <c r="D16" s="162"/>
      <c r="E16" s="156" t="e">
        <f t="shared" si="0"/>
        <v>#DIV/0!</v>
      </c>
      <c r="F16" s="82">
        <v>192000</v>
      </c>
    </row>
    <row r="17" spans="1:8" ht="30" hidden="1" customHeight="1" x14ac:dyDescent="0.25">
      <c r="A17" s="37"/>
      <c r="B17" s="8" t="s">
        <v>20</v>
      </c>
      <c r="C17" s="162">
        <v>0</v>
      </c>
      <c r="D17" s="162"/>
      <c r="E17" s="156"/>
      <c r="F17" s="82"/>
    </row>
    <row r="18" spans="1:8" ht="30" hidden="1" customHeight="1" x14ac:dyDescent="0.25">
      <c r="A18" s="37"/>
      <c r="B18" s="8" t="s">
        <v>22</v>
      </c>
      <c r="C18" s="162">
        <v>0</v>
      </c>
      <c r="D18" s="162"/>
      <c r="E18" s="156" t="e">
        <f t="shared" si="0"/>
        <v>#DIV/0!</v>
      </c>
      <c r="F18" s="82"/>
    </row>
    <row r="19" spans="1:8" ht="30" hidden="1" customHeight="1" x14ac:dyDescent="0.25">
      <c r="A19" s="35"/>
      <c r="B19" s="8" t="s">
        <v>24</v>
      </c>
      <c r="C19" s="162">
        <v>0</v>
      </c>
      <c r="D19" s="162"/>
      <c r="E19" s="156"/>
      <c r="F19" s="82"/>
    </row>
    <row r="20" spans="1:8" ht="30" customHeight="1" x14ac:dyDescent="0.25">
      <c r="A20" s="37"/>
      <c r="B20" s="8" t="s">
        <v>187</v>
      </c>
      <c r="C20" s="162">
        <v>10213</v>
      </c>
      <c r="D20" s="162">
        <v>9978.69</v>
      </c>
      <c r="E20" s="156"/>
      <c r="F20" s="82"/>
    </row>
    <row r="21" spans="1:8" ht="30" hidden="1" customHeight="1" x14ac:dyDescent="0.25">
      <c r="A21" s="37"/>
      <c r="B21" s="8" t="s">
        <v>28</v>
      </c>
      <c r="C21" s="162">
        <v>0</v>
      </c>
      <c r="D21" s="162"/>
      <c r="E21" s="156"/>
      <c r="F21" s="82"/>
    </row>
    <row r="22" spans="1:8" ht="30" customHeight="1" x14ac:dyDescent="0.25">
      <c r="A22" s="35"/>
      <c r="B22" s="8" t="s">
        <v>30</v>
      </c>
      <c r="C22" s="162">
        <v>0</v>
      </c>
      <c r="D22" s="162"/>
      <c r="E22" s="156" t="e">
        <f t="shared" si="0"/>
        <v>#DIV/0!</v>
      </c>
      <c r="F22" s="82"/>
    </row>
    <row r="23" spans="1:8" ht="30" customHeight="1" x14ac:dyDescent="0.25">
      <c r="A23" s="37"/>
      <c r="B23" s="8" t="s">
        <v>32</v>
      </c>
      <c r="C23" s="162">
        <v>1262</v>
      </c>
      <c r="D23" s="162">
        <f>233.29+258.29+27.87</f>
        <v>519.45000000000005</v>
      </c>
      <c r="E23" s="156">
        <f t="shared" si="0"/>
        <v>0.41160855784469103</v>
      </c>
      <c r="F23" s="82">
        <v>5000</v>
      </c>
      <c r="H23" s="133"/>
    </row>
    <row r="24" spans="1:8" ht="30" customHeight="1" x14ac:dyDescent="0.25">
      <c r="A24" s="37"/>
      <c r="B24" s="8" t="s">
        <v>34</v>
      </c>
      <c r="C24" s="162">
        <v>0</v>
      </c>
      <c r="D24" s="162"/>
      <c r="E24" s="156"/>
      <c r="F24" s="82"/>
    </row>
    <row r="25" spans="1:8" s="79" customFormat="1" ht="30" customHeight="1" x14ac:dyDescent="0.25">
      <c r="A25" s="35"/>
      <c r="B25" s="8" t="s">
        <v>36</v>
      </c>
      <c r="C25" s="162">
        <v>357</v>
      </c>
      <c r="D25" s="162">
        <v>358.34</v>
      </c>
      <c r="E25" s="156">
        <f t="shared" si="0"/>
        <v>1.0037535014005601</v>
      </c>
      <c r="F25" s="82">
        <v>2700</v>
      </c>
    </row>
    <row r="26" spans="1:8" s="73" customFormat="1" ht="30" customHeight="1" x14ac:dyDescent="0.25">
      <c r="A26" s="182" t="s">
        <v>1</v>
      </c>
      <c r="B26" s="200" t="s">
        <v>37</v>
      </c>
      <c r="C26" s="212" t="s">
        <v>182</v>
      </c>
      <c r="D26" s="212" t="s">
        <v>183</v>
      </c>
      <c r="E26" s="191" t="s">
        <v>165</v>
      </c>
      <c r="F26" s="194" t="s">
        <v>150</v>
      </c>
    </row>
    <row r="27" spans="1:8" s="73" customFormat="1" ht="25.5" customHeight="1" x14ac:dyDescent="0.25">
      <c r="A27" s="183"/>
      <c r="B27" s="201"/>
      <c r="C27" s="213"/>
      <c r="D27" s="213"/>
      <c r="E27" s="192"/>
      <c r="F27" s="195"/>
    </row>
    <row r="28" spans="1:8" s="73" customFormat="1" ht="9" customHeight="1" x14ac:dyDescent="0.25">
      <c r="A28" s="184"/>
      <c r="B28" s="202"/>
      <c r="C28" s="214"/>
      <c r="D28" s="214"/>
      <c r="E28" s="193"/>
      <c r="F28" s="196"/>
    </row>
    <row r="29" spans="1:8" s="73" customFormat="1" ht="30" customHeight="1" x14ac:dyDescent="0.25">
      <c r="A29" s="4" t="s">
        <v>38</v>
      </c>
      <c r="B29" s="17" t="s">
        <v>39</v>
      </c>
      <c r="C29" s="170">
        <f>C31+C48+C99+C101+C105+C109+C126+C129+C107</f>
        <v>218921</v>
      </c>
      <c r="D29" s="170">
        <f>D31+D48+D99+D101+D105+D109+D126+D129+D107</f>
        <v>221008.54000000004</v>
      </c>
      <c r="E29" s="159">
        <f>D29/C29</f>
        <v>1.0095355858962825</v>
      </c>
      <c r="F29" s="92">
        <f t="shared" ref="F29" si="1">F31+F48+F99+F101+F105+F109+F126+F129+F107</f>
        <v>86390</v>
      </c>
      <c r="H29" s="131"/>
    </row>
    <row r="30" spans="1:8" s="73" customFormat="1" ht="30" customHeight="1" x14ac:dyDescent="0.25">
      <c r="A30" s="7"/>
      <c r="B30" s="76"/>
      <c r="C30" s="174"/>
      <c r="D30" s="174"/>
      <c r="E30" s="156"/>
      <c r="F30" s="98"/>
    </row>
    <row r="31" spans="1:8" s="75" customFormat="1" ht="30" customHeight="1" x14ac:dyDescent="0.25">
      <c r="A31" s="49" t="s">
        <v>5</v>
      </c>
      <c r="B31" s="50" t="s">
        <v>40</v>
      </c>
      <c r="C31" s="164">
        <f>C32+C33+C34+C35+C36+C37+C38+C39+C40+C41+C42+C43+C44+C45+C46+C47</f>
        <v>6275</v>
      </c>
      <c r="D31" s="164">
        <f>D32+D33+D34+D35+D36+D37+D38+D39+D40+D41+D42+D43+D44+D45+D46+D47</f>
        <v>5756.8600000000006</v>
      </c>
      <c r="E31" s="153">
        <f>D31/C31</f>
        <v>0.91742788844621526</v>
      </c>
      <c r="F31" s="93">
        <f t="shared" ref="F31" si="2">F32+F33+F34+F35+F36+F37+F38+F39+F40+F41+F42+F43+F44+F45+F46+F47</f>
        <v>7775</v>
      </c>
      <c r="H31" s="129"/>
    </row>
    <row r="32" spans="1:8" s="72" customFormat="1" ht="30" customHeight="1" x14ac:dyDescent="0.25">
      <c r="A32" s="42"/>
      <c r="B32" s="18" t="s">
        <v>41</v>
      </c>
      <c r="C32" s="162">
        <v>2823</v>
      </c>
      <c r="D32" s="162">
        <f>143.77+2297.55</f>
        <v>2441.3200000000002</v>
      </c>
      <c r="E32" s="157">
        <f t="shared" ref="E32:E90" si="3">D32/C32</f>
        <v>0.86479631597591222</v>
      </c>
      <c r="F32" s="82">
        <v>250</v>
      </c>
    </row>
    <row r="33" spans="1:8" s="72" customFormat="1" ht="30" customHeight="1" x14ac:dyDescent="0.25">
      <c r="A33" s="42"/>
      <c r="B33" s="18" t="s">
        <v>42</v>
      </c>
      <c r="C33" s="162">
        <v>251</v>
      </c>
      <c r="D33" s="162">
        <f>220.56+38</f>
        <v>258.56</v>
      </c>
      <c r="E33" s="157">
        <f t="shared" si="3"/>
        <v>1.0301195219123507</v>
      </c>
      <c r="F33" s="82">
        <v>25</v>
      </c>
    </row>
    <row r="34" spans="1:8" ht="30" customHeight="1" x14ac:dyDescent="0.25">
      <c r="A34" s="9" t="s">
        <v>1</v>
      </c>
      <c r="B34" s="8" t="s">
        <v>43</v>
      </c>
      <c r="C34" s="162">
        <v>270</v>
      </c>
      <c r="D34" s="162">
        <f>147.64+91.8</f>
        <v>239.44</v>
      </c>
      <c r="E34" s="157">
        <f t="shared" si="3"/>
        <v>0.88681481481481483</v>
      </c>
      <c r="F34" s="82">
        <v>0</v>
      </c>
    </row>
    <row r="35" spans="1:8" ht="30" customHeight="1" x14ac:dyDescent="0.25">
      <c r="A35" s="9"/>
      <c r="B35" s="8" t="s">
        <v>44</v>
      </c>
      <c r="C35" s="162">
        <v>672</v>
      </c>
      <c r="D35" s="162">
        <v>642.54</v>
      </c>
      <c r="E35" s="157">
        <f t="shared" si="3"/>
        <v>0.95616071428571425</v>
      </c>
      <c r="F35" s="82"/>
    </row>
    <row r="36" spans="1:8" ht="30" customHeight="1" x14ac:dyDescent="0.25">
      <c r="A36" s="9"/>
      <c r="B36" s="8" t="s">
        <v>45</v>
      </c>
      <c r="C36" s="162">
        <v>831</v>
      </c>
      <c r="D36" s="162">
        <f>70.34+710.36</f>
        <v>780.7</v>
      </c>
      <c r="E36" s="157">
        <f t="shared" si="3"/>
        <v>0.9394705174488569</v>
      </c>
      <c r="F36" s="82"/>
    </row>
    <row r="37" spans="1:8" ht="30" customHeight="1" x14ac:dyDescent="0.25">
      <c r="A37" s="9" t="s">
        <v>1</v>
      </c>
      <c r="B37" s="8" t="s">
        <v>46</v>
      </c>
      <c r="C37" s="162">
        <v>0</v>
      </c>
      <c r="D37" s="162"/>
      <c r="E37" s="157"/>
      <c r="F37" s="82"/>
    </row>
    <row r="38" spans="1:8" ht="30" customHeight="1" x14ac:dyDescent="0.25">
      <c r="A38" s="9"/>
      <c r="B38" s="8" t="s">
        <v>47</v>
      </c>
      <c r="C38" s="162">
        <v>0</v>
      </c>
      <c r="D38" s="162"/>
      <c r="E38" s="157"/>
      <c r="F38" s="82">
        <v>2500</v>
      </c>
    </row>
    <row r="39" spans="1:8" ht="30" customHeight="1" x14ac:dyDescent="0.25">
      <c r="A39" s="9"/>
      <c r="B39" s="8" t="s">
        <v>48</v>
      </c>
      <c r="C39" s="162">
        <v>1363</v>
      </c>
      <c r="D39" s="162">
        <v>1263.1600000000001</v>
      </c>
      <c r="E39" s="157">
        <f t="shared" si="3"/>
        <v>0.92674981658107125</v>
      </c>
      <c r="F39" s="82">
        <v>5000</v>
      </c>
    </row>
    <row r="40" spans="1:8" ht="30" customHeight="1" x14ac:dyDescent="0.25">
      <c r="A40" s="9"/>
      <c r="B40" s="8" t="s">
        <v>49</v>
      </c>
      <c r="C40" s="162">
        <v>0</v>
      </c>
      <c r="D40" s="162"/>
      <c r="E40" s="157" t="e">
        <f t="shared" si="3"/>
        <v>#DIV/0!</v>
      </c>
      <c r="F40" s="82"/>
    </row>
    <row r="41" spans="1:8" ht="30" customHeight="1" x14ac:dyDescent="0.25">
      <c r="A41" s="9"/>
      <c r="B41" s="8" t="s">
        <v>133</v>
      </c>
      <c r="C41" s="162">
        <v>0</v>
      </c>
      <c r="D41" s="162"/>
      <c r="E41" s="157"/>
      <c r="F41" s="82"/>
    </row>
    <row r="42" spans="1:8" ht="30" customHeight="1" x14ac:dyDescent="0.25">
      <c r="A42" s="9"/>
      <c r="B42" s="8" t="s">
        <v>139</v>
      </c>
      <c r="C42" s="162">
        <v>0</v>
      </c>
      <c r="D42" s="162"/>
      <c r="E42" s="157"/>
      <c r="F42" s="82"/>
    </row>
    <row r="43" spans="1:8" ht="30" customHeight="1" x14ac:dyDescent="0.25">
      <c r="A43" s="9"/>
      <c r="B43" s="8" t="s">
        <v>50</v>
      </c>
      <c r="C43" s="162">
        <v>0</v>
      </c>
      <c r="D43" s="162"/>
      <c r="E43" s="157"/>
      <c r="F43" s="82"/>
    </row>
    <row r="44" spans="1:8" ht="30" customHeight="1" x14ac:dyDescent="0.25">
      <c r="A44" s="9"/>
      <c r="B44" s="8" t="s">
        <v>51</v>
      </c>
      <c r="C44" s="162">
        <v>0</v>
      </c>
      <c r="D44" s="162"/>
      <c r="E44" s="157"/>
      <c r="F44" s="82"/>
    </row>
    <row r="45" spans="1:8" ht="30" customHeight="1" x14ac:dyDescent="0.25">
      <c r="A45" s="9"/>
      <c r="B45" s="8" t="s">
        <v>134</v>
      </c>
      <c r="C45" s="162">
        <v>0</v>
      </c>
      <c r="D45" s="162"/>
      <c r="E45" s="157"/>
      <c r="F45" s="82"/>
    </row>
    <row r="46" spans="1:8" ht="30" hidden="1" customHeight="1" x14ac:dyDescent="0.25">
      <c r="A46" s="9"/>
      <c r="B46" s="8"/>
      <c r="C46" s="162">
        <v>0</v>
      </c>
      <c r="D46" s="162"/>
      <c r="E46" s="157"/>
      <c r="F46" s="82"/>
    </row>
    <row r="47" spans="1:8" ht="30" customHeight="1" x14ac:dyDescent="0.25">
      <c r="A47" s="9"/>
      <c r="B47" s="8" t="s">
        <v>52</v>
      </c>
      <c r="C47" s="162">
        <v>65</v>
      </c>
      <c r="D47" s="162">
        <v>131.13999999999999</v>
      </c>
      <c r="E47" s="157"/>
      <c r="F47" s="82"/>
    </row>
    <row r="48" spans="1:8" s="75" customFormat="1" ht="30" customHeight="1" x14ac:dyDescent="0.25">
      <c r="A48" s="49" t="s">
        <v>7</v>
      </c>
      <c r="B48" s="50" t="s">
        <v>53</v>
      </c>
      <c r="C48" s="164">
        <f>C49+C50+C51+C52+C53+C54+C55+C56+C57+C58+C59+C60+C61+C62+C63+C64+C65+C66+C67+C68+C69+C70+C71+C72+C73+C75+C76+C77+C78+C79+C80+C81+C82+C83+C84+C85+C86+C87+C88+C89+C90+C91+C92+C93+C94+C95+C96+C97+C98+C74</f>
        <v>87282</v>
      </c>
      <c r="D48" s="164">
        <f>D49+D50+D51+D52+D53+D54+D55+D56+D57+D58+D59+D60+D61+D62+D63+D64+D65+D66+D67+D68+D69+D70+D71+D72+D73+D75+D76+D77+D78+D79+D80+D81+D82+D83+D84+D85+D86+D87+D88+D89+D90+D91+D92+D93+D94+D95+D96+D97+D98+D74</f>
        <v>89920.680000000008</v>
      </c>
      <c r="E48" s="153">
        <f t="shared" si="3"/>
        <v>1.0302316628858186</v>
      </c>
      <c r="F48" s="93">
        <f t="shared" ref="F48" si="4">F49+F50+F51+F52+F53+F54+F55+F56+F57+F58+F59+F60+F61+F62+F63+F64+F65+F66+F67+F68+F69+F70+F71+F72+F73+F75+F76+F77+F78+F79+F80+F81+F82+F83+F84+F85+F86+F87+F88+F89+F90+F91+F92+F93+F94+F95+F96+F97+F98+F74</f>
        <v>62960</v>
      </c>
      <c r="H48" s="129"/>
    </row>
    <row r="49" spans="1:6" ht="30" customHeight="1" x14ac:dyDescent="0.25">
      <c r="A49" s="9"/>
      <c r="B49" s="8" t="s">
        <v>54</v>
      </c>
      <c r="C49" s="162">
        <v>138</v>
      </c>
      <c r="D49" s="162">
        <f>78.54+78.54</f>
        <v>157.08000000000001</v>
      </c>
      <c r="E49" s="157">
        <f t="shared" si="3"/>
        <v>1.1382608695652174</v>
      </c>
      <c r="F49" s="82"/>
    </row>
    <row r="50" spans="1:6" ht="30" customHeight="1" x14ac:dyDescent="0.25">
      <c r="A50" s="9"/>
      <c r="B50" s="8" t="s">
        <v>55</v>
      </c>
      <c r="C50" s="162">
        <v>0</v>
      </c>
      <c r="D50" s="162"/>
      <c r="E50" s="157"/>
      <c r="F50" s="82"/>
    </row>
    <row r="51" spans="1:6" ht="30" customHeight="1" x14ac:dyDescent="0.25">
      <c r="A51" s="9"/>
      <c r="B51" s="8" t="s">
        <v>56</v>
      </c>
      <c r="C51" s="162">
        <v>0</v>
      </c>
      <c r="D51" s="162"/>
      <c r="E51" s="157"/>
      <c r="F51" s="82"/>
    </row>
    <row r="52" spans="1:6" ht="30" customHeight="1" x14ac:dyDescent="0.25">
      <c r="A52" s="9"/>
      <c r="B52" s="8" t="s">
        <v>57</v>
      </c>
      <c r="C52" s="162">
        <v>148</v>
      </c>
      <c r="D52" s="162">
        <v>128.32</v>
      </c>
      <c r="E52" s="157"/>
      <c r="F52" s="82">
        <v>500</v>
      </c>
    </row>
    <row r="53" spans="1:6" ht="30" customHeight="1" x14ac:dyDescent="0.25">
      <c r="A53" s="9"/>
      <c r="B53" s="8" t="s">
        <v>58</v>
      </c>
      <c r="C53" s="162">
        <v>600</v>
      </c>
      <c r="D53" s="162">
        <v>600</v>
      </c>
      <c r="E53" s="157"/>
      <c r="F53" s="82"/>
    </row>
    <row r="54" spans="1:6" ht="30" customHeight="1" x14ac:dyDescent="0.25">
      <c r="A54" s="9"/>
      <c r="B54" s="8" t="s">
        <v>59</v>
      </c>
      <c r="C54" s="162">
        <v>0</v>
      </c>
      <c r="D54" s="162"/>
      <c r="E54" s="157"/>
      <c r="F54" s="82"/>
    </row>
    <row r="55" spans="1:6" ht="30" customHeight="1" x14ac:dyDescent="0.25">
      <c r="A55" s="9"/>
      <c r="B55" s="19" t="s">
        <v>60</v>
      </c>
      <c r="C55" s="162">
        <v>575</v>
      </c>
      <c r="D55" s="162">
        <v>484.8</v>
      </c>
      <c r="E55" s="157">
        <f t="shared" si="3"/>
        <v>0.84313043478260874</v>
      </c>
      <c r="F55" s="82">
        <v>120</v>
      </c>
    </row>
    <row r="56" spans="1:6" ht="30" customHeight="1" x14ac:dyDescent="0.25">
      <c r="A56" s="9"/>
      <c r="B56" s="19" t="s">
        <v>61</v>
      </c>
      <c r="C56" s="162">
        <v>0</v>
      </c>
      <c r="D56" s="162"/>
      <c r="E56" s="157"/>
      <c r="F56" s="82"/>
    </row>
    <row r="57" spans="1:6" ht="30" customHeight="1" x14ac:dyDescent="0.25">
      <c r="A57" s="9"/>
      <c r="B57" s="8" t="s">
        <v>62</v>
      </c>
      <c r="C57" s="162">
        <v>0</v>
      </c>
      <c r="D57" s="162"/>
      <c r="E57" s="157"/>
      <c r="F57" s="82"/>
    </row>
    <row r="58" spans="1:6" ht="30" customHeight="1" x14ac:dyDescent="0.25">
      <c r="A58" s="9"/>
      <c r="B58" s="8" t="s">
        <v>135</v>
      </c>
      <c r="C58" s="162">
        <v>0</v>
      </c>
      <c r="D58" s="162"/>
      <c r="E58" s="157"/>
      <c r="F58" s="82"/>
    </row>
    <row r="59" spans="1:6" ht="30" hidden="1" customHeight="1" x14ac:dyDescent="0.25">
      <c r="A59" s="9"/>
      <c r="B59" s="8"/>
      <c r="C59" s="162">
        <v>0</v>
      </c>
      <c r="D59" s="162"/>
      <c r="E59" s="157"/>
      <c r="F59" s="82"/>
    </row>
    <row r="60" spans="1:6" ht="30" customHeight="1" x14ac:dyDescent="0.25">
      <c r="A60" s="9"/>
      <c r="B60" s="8" t="s">
        <v>63</v>
      </c>
      <c r="C60" s="162">
        <v>0</v>
      </c>
      <c r="D60" s="162"/>
      <c r="E60" s="157"/>
      <c r="F60" s="82">
        <v>1300</v>
      </c>
    </row>
    <row r="61" spans="1:6" ht="30" customHeight="1" x14ac:dyDescent="0.25">
      <c r="A61" s="9"/>
      <c r="B61" s="8" t="s">
        <v>64</v>
      </c>
      <c r="C61" s="162">
        <v>0</v>
      </c>
      <c r="D61" s="162"/>
      <c r="E61" s="157"/>
      <c r="F61" s="82"/>
    </row>
    <row r="62" spans="1:6" ht="30" customHeight="1" x14ac:dyDescent="0.25">
      <c r="A62" s="9"/>
      <c r="B62" s="8" t="s">
        <v>65</v>
      </c>
      <c r="C62" s="162">
        <v>0</v>
      </c>
      <c r="D62" s="162"/>
      <c r="E62" s="157"/>
      <c r="F62" s="82"/>
    </row>
    <row r="63" spans="1:6" ht="30" customHeight="1" x14ac:dyDescent="0.25">
      <c r="A63" s="9"/>
      <c r="B63" s="8" t="s">
        <v>136</v>
      </c>
      <c r="C63" s="162">
        <v>0</v>
      </c>
      <c r="D63" s="162"/>
      <c r="E63" s="157"/>
      <c r="F63" s="82"/>
    </row>
    <row r="64" spans="1:6" ht="30" hidden="1" customHeight="1" x14ac:dyDescent="0.25">
      <c r="A64" s="9"/>
      <c r="B64" s="8"/>
      <c r="C64" s="162">
        <v>0</v>
      </c>
      <c r="D64" s="162"/>
      <c r="E64" s="157"/>
      <c r="F64" s="82"/>
    </row>
    <row r="65" spans="1:6" ht="30" customHeight="1" x14ac:dyDescent="0.25">
      <c r="A65" s="9"/>
      <c r="B65" s="8" t="s">
        <v>66</v>
      </c>
      <c r="C65" s="162">
        <v>0</v>
      </c>
      <c r="D65" s="162"/>
      <c r="E65" s="157"/>
      <c r="F65" s="82"/>
    </row>
    <row r="66" spans="1:6" ht="30" customHeight="1" x14ac:dyDescent="0.25">
      <c r="A66" s="9"/>
      <c r="B66" s="8" t="s">
        <v>67</v>
      </c>
      <c r="C66" s="162">
        <v>0</v>
      </c>
      <c r="D66" s="162"/>
      <c r="E66" s="157"/>
      <c r="F66" s="82"/>
    </row>
    <row r="67" spans="1:6" ht="30" hidden="1" customHeight="1" x14ac:dyDescent="0.25">
      <c r="A67" s="9"/>
      <c r="B67" s="8" t="s">
        <v>68</v>
      </c>
      <c r="C67" s="162">
        <v>0</v>
      </c>
      <c r="D67" s="162"/>
      <c r="E67" s="157"/>
      <c r="F67" s="82"/>
    </row>
    <row r="68" spans="1:6" ht="30" hidden="1" customHeight="1" x14ac:dyDescent="0.25">
      <c r="A68" s="9"/>
      <c r="B68" s="8" t="s">
        <v>137</v>
      </c>
      <c r="C68" s="162">
        <v>0</v>
      </c>
      <c r="D68" s="162"/>
      <c r="E68" s="157"/>
      <c r="F68" s="82"/>
    </row>
    <row r="69" spans="1:6" ht="30" hidden="1" customHeight="1" x14ac:dyDescent="0.25">
      <c r="A69" s="9"/>
      <c r="B69" s="8" t="s">
        <v>138</v>
      </c>
      <c r="C69" s="162">
        <v>0</v>
      </c>
      <c r="D69" s="162"/>
      <c r="E69" s="157"/>
      <c r="F69" s="82"/>
    </row>
    <row r="70" spans="1:6" ht="30" hidden="1" customHeight="1" x14ac:dyDescent="0.25">
      <c r="A70" s="9"/>
      <c r="B70" s="8" t="s">
        <v>69</v>
      </c>
      <c r="C70" s="162">
        <v>0</v>
      </c>
      <c r="D70" s="162"/>
      <c r="E70" s="157"/>
      <c r="F70" s="82"/>
    </row>
    <row r="71" spans="1:6" ht="30" customHeight="1" x14ac:dyDescent="0.25">
      <c r="A71" s="9"/>
      <c r="B71" s="8" t="s">
        <v>70</v>
      </c>
      <c r="C71" s="162">
        <v>0</v>
      </c>
      <c r="D71" s="162"/>
      <c r="E71" s="157"/>
      <c r="F71" s="82"/>
    </row>
    <row r="72" spans="1:6" ht="30" customHeight="1" x14ac:dyDescent="0.25">
      <c r="A72" s="9"/>
      <c r="B72" s="8" t="s">
        <v>71</v>
      </c>
      <c r="C72" s="162">
        <v>0</v>
      </c>
      <c r="D72" s="162"/>
      <c r="E72" s="157"/>
      <c r="F72" s="82"/>
    </row>
    <row r="73" spans="1:6" ht="30" hidden="1" customHeight="1" x14ac:dyDescent="0.25">
      <c r="A73" s="9"/>
      <c r="B73" s="8" t="s">
        <v>72</v>
      </c>
      <c r="C73" s="162">
        <v>0</v>
      </c>
      <c r="D73" s="162"/>
      <c r="E73" s="157"/>
      <c r="F73" s="82"/>
    </row>
    <row r="74" spans="1:6" ht="30" customHeight="1" x14ac:dyDescent="0.25">
      <c r="A74" s="9"/>
      <c r="B74" s="8" t="s">
        <v>73</v>
      </c>
      <c r="C74" s="162">
        <v>0</v>
      </c>
      <c r="D74" s="162"/>
      <c r="E74" s="157"/>
      <c r="F74" s="82"/>
    </row>
    <row r="75" spans="1:6" ht="30" customHeight="1" x14ac:dyDescent="0.25">
      <c r="A75" s="9"/>
      <c r="B75" s="8" t="s">
        <v>74</v>
      </c>
      <c r="C75" s="162">
        <v>0</v>
      </c>
      <c r="D75" s="162"/>
      <c r="E75" s="157" t="e">
        <f t="shared" si="3"/>
        <v>#DIV/0!</v>
      </c>
      <c r="F75" s="82">
        <v>7240</v>
      </c>
    </row>
    <row r="76" spans="1:6" ht="30" customHeight="1" x14ac:dyDescent="0.25">
      <c r="A76" s="9"/>
      <c r="B76" s="8" t="s">
        <v>75</v>
      </c>
      <c r="C76" s="162">
        <v>0</v>
      </c>
      <c r="D76" s="162"/>
      <c r="E76" s="157"/>
      <c r="F76" s="82"/>
    </row>
    <row r="77" spans="1:6" ht="30" customHeight="1" x14ac:dyDescent="0.25">
      <c r="A77" s="9"/>
      <c r="B77" s="8" t="s">
        <v>76</v>
      </c>
      <c r="C77" s="162">
        <v>0</v>
      </c>
      <c r="D77" s="162"/>
      <c r="E77" s="157"/>
      <c r="F77" s="82"/>
    </row>
    <row r="78" spans="1:6" ht="30" customHeight="1" x14ac:dyDescent="0.25">
      <c r="A78" s="9"/>
      <c r="B78" s="8" t="s">
        <v>77</v>
      </c>
      <c r="C78" s="162">
        <v>390</v>
      </c>
      <c r="D78" s="162">
        <v>370</v>
      </c>
      <c r="E78" s="157">
        <f t="shared" si="3"/>
        <v>0.94871794871794868</v>
      </c>
      <c r="F78" s="82">
        <v>0</v>
      </c>
    </row>
    <row r="79" spans="1:6" ht="36.75" customHeight="1" x14ac:dyDescent="0.25">
      <c r="A79" s="9"/>
      <c r="B79" s="8" t="s">
        <v>78</v>
      </c>
      <c r="C79" s="162">
        <v>0</v>
      </c>
      <c r="D79" s="162"/>
      <c r="E79" s="157"/>
      <c r="F79" s="82"/>
    </row>
    <row r="80" spans="1:6" ht="30" customHeight="1" x14ac:dyDescent="0.25">
      <c r="A80" s="9"/>
      <c r="B80" s="8" t="s">
        <v>79</v>
      </c>
      <c r="C80" s="162">
        <v>0</v>
      </c>
      <c r="D80" s="162"/>
      <c r="E80" s="157"/>
      <c r="F80" s="82"/>
    </row>
    <row r="81" spans="1:8" ht="30" customHeight="1" x14ac:dyDescent="0.25">
      <c r="A81" s="9"/>
      <c r="B81" s="8" t="s">
        <v>80</v>
      </c>
      <c r="C81" s="162">
        <v>0</v>
      </c>
      <c r="D81" s="162"/>
      <c r="E81" s="157"/>
      <c r="F81" s="82"/>
    </row>
    <row r="82" spans="1:8" ht="30" customHeight="1" x14ac:dyDescent="0.25">
      <c r="A82" s="9"/>
      <c r="B82" s="8" t="s">
        <v>81</v>
      </c>
      <c r="C82" s="162">
        <v>0</v>
      </c>
      <c r="D82" s="162"/>
      <c r="E82" s="157"/>
      <c r="F82" s="82"/>
    </row>
    <row r="83" spans="1:8" ht="30" customHeight="1" x14ac:dyDescent="0.25">
      <c r="A83" s="9"/>
      <c r="B83" s="8" t="s">
        <v>82</v>
      </c>
      <c r="C83" s="162">
        <v>72543</v>
      </c>
      <c r="D83" s="162">
        <v>73888.75</v>
      </c>
      <c r="E83" s="157">
        <f t="shared" si="3"/>
        <v>1.0185510662641468</v>
      </c>
      <c r="F83" s="82"/>
      <c r="H83" s="130"/>
    </row>
    <row r="84" spans="1:8" ht="30" customHeight="1" x14ac:dyDescent="0.25">
      <c r="A84" s="9"/>
      <c r="B84" s="8" t="s">
        <v>83</v>
      </c>
      <c r="C84" s="162">
        <v>0</v>
      </c>
      <c r="D84" s="162"/>
      <c r="E84" s="157"/>
      <c r="F84" s="82"/>
    </row>
    <row r="85" spans="1:8" ht="30" customHeight="1" x14ac:dyDescent="0.25">
      <c r="A85" s="9"/>
      <c r="B85" s="8" t="s">
        <v>84</v>
      </c>
      <c r="C85" s="162">
        <v>178</v>
      </c>
      <c r="D85" s="162">
        <v>1475.35</v>
      </c>
      <c r="E85" s="157">
        <f t="shared" si="3"/>
        <v>8.2884831460674153</v>
      </c>
      <c r="F85" s="82">
        <v>50000</v>
      </c>
      <c r="H85" s="133"/>
    </row>
    <row r="86" spans="1:8" ht="30" customHeight="1" x14ac:dyDescent="0.25">
      <c r="A86" s="9"/>
      <c r="B86" s="8" t="s">
        <v>85</v>
      </c>
      <c r="C86" s="162">
        <v>0</v>
      </c>
      <c r="D86" s="162"/>
      <c r="E86" s="157"/>
      <c r="F86" s="82"/>
    </row>
    <row r="87" spans="1:8" ht="30" customHeight="1" x14ac:dyDescent="0.25">
      <c r="A87" s="9"/>
      <c r="B87" s="8" t="s">
        <v>131</v>
      </c>
      <c r="C87" s="162">
        <v>4789</v>
      </c>
      <c r="D87" s="162">
        <v>5294.16</v>
      </c>
      <c r="E87" s="157">
        <f t="shared" si="3"/>
        <v>1.1054833994570892</v>
      </c>
      <c r="F87" s="82"/>
      <c r="H87" s="130"/>
    </row>
    <row r="88" spans="1:8" ht="30" customHeight="1" x14ac:dyDescent="0.25">
      <c r="A88" s="9"/>
      <c r="B88" s="8" t="s">
        <v>86</v>
      </c>
      <c r="C88" s="162">
        <v>0</v>
      </c>
      <c r="D88" s="162"/>
      <c r="E88" s="157"/>
      <c r="F88" s="82"/>
    </row>
    <row r="89" spans="1:8" ht="30" customHeight="1" x14ac:dyDescent="0.25">
      <c r="A89" s="9"/>
      <c r="B89" s="8" t="s">
        <v>173</v>
      </c>
      <c r="C89" s="162">
        <v>5953</v>
      </c>
      <c r="D89" s="162">
        <v>5752.6</v>
      </c>
      <c r="E89" s="157">
        <f t="shared" si="3"/>
        <v>0.96633630102469348</v>
      </c>
      <c r="F89" s="82">
        <v>3800</v>
      </c>
      <c r="H89" s="130"/>
    </row>
    <row r="90" spans="1:8" ht="30" customHeight="1" x14ac:dyDescent="0.25">
      <c r="A90" s="9"/>
      <c r="B90" s="8" t="s">
        <v>163</v>
      </c>
      <c r="C90" s="162">
        <v>1968</v>
      </c>
      <c r="D90" s="162">
        <v>1767.86</v>
      </c>
      <c r="E90" s="157">
        <f t="shared" si="3"/>
        <v>0.89830284552845518</v>
      </c>
      <c r="F90" s="82"/>
    </row>
    <row r="91" spans="1:8" ht="30" customHeight="1" x14ac:dyDescent="0.25">
      <c r="A91" s="9"/>
      <c r="B91" s="8" t="s">
        <v>89</v>
      </c>
      <c r="C91" s="162">
        <v>0</v>
      </c>
      <c r="D91" s="162"/>
      <c r="E91" s="157"/>
      <c r="F91" s="82"/>
    </row>
    <row r="92" spans="1:8" ht="30" hidden="1" customHeight="1" x14ac:dyDescent="0.25">
      <c r="A92" s="9"/>
      <c r="B92" s="8" t="s">
        <v>90</v>
      </c>
      <c r="C92" s="162">
        <v>0</v>
      </c>
      <c r="D92" s="162"/>
      <c r="E92" s="157"/>
      <c r="F92" s="82"/>
    </row>
    <row r="93" spans="1:8" ht="30" customHeight="1" x14ac:dyDescent="0.25">
      <c r="A93" s="9"/>
      <c r="B93" s="8" t="s">
        <v>161</v>
      </c>
      <c r="C93" s="162">
        <v>0</v>
      </c>
      <c r="D93" s="162"/>
      <c r="E93" s="157"/>
      <c r="F93" s="82"/>
    </row>
    <row r="94" spans="1:8" ht="30" customHeight="1" x14ac:dyDescent="0.25">
      <c r="A94" s="9"/>
      <c r="B94" s="8" t="s">
        <v>162</v>
      </c>
      <c r="C94" s="162">
        <v>0</v>
      </c>
      <c r="D94" s="162"/>
      <c r="E94" s="157"/>
      <c r="F94" s="82"/>
    </row>
    <row r="95" spans="1:8" ht="30" customHeight="1" x14ac:dyDescent="0.25">
      <c r="A95" s="9"/>
      <c r="B95" s="8" t="s">
        <v>91</v>
      </c>
      <c r="C95" s="162">
        <v>0</v>
      </c>
      <c r="D95" s="162"/>
      <c r="E95" s="157"/>
      <c r="F95" s="82"/>
    </row>
    <row r="96" spans="1:8" ht="30" customHeight="1" x14ac:dyDescent="0.25">
      <c r="A96" s="9"/>
      <c r="B96" s="8" t="s">
        <v>92</v>
      </c>
      <c r="C96" s="162">
        <v>0</v>
      </c>
      <c r="D96" s="162"/>
      <c r="E96" s="157"/>
      <c r="F96" s="82"/>
    </row>
    <row r="97" spans="1:8" ht="30" customHeight="1" x14ac:dyDescent="0.25">
      <c r="A97" s="9"/>
      <c r="B97" s="8" t="s">
        <v>93</v>
      </c>
      <c r="C97" s="162">
        <v>0</v>
      </c>
      <c r="D97" s="162">
        <v>1.76</v>
      </c>
      <c r="E97" s="157"/>
      <c r="F97" s="82"/>
    </row>
    <row r="98" spans="1:8" ht="30" customHeight="1" x14ac:dyDescent="0.25">
      <c r="A98" s="9"/>
      <c r="B98" s="8" t="s">
        <v>132</v>
      </c>
      <c r="C98" s="162">
        <v>0</v>
      </c>
      <c r="D98" s="162"/>
      <c r="E98" s="157"/>
      <c r="F98" s="82"/>
    </row>
    <row r="99" spans="1:8" s="75" customFormat="1" ht="30" customHeight="1" x14ac:dyDescent="0.25">
      <c r="A99" s="49" t="s">
        <v>9</v>
      </c>
      <c r="B99" s="50" t="s">
        <v>94</v>
      </c>
      <c r="C99" s="164">
        <f>C100</f>
        <v>103865</v>
      </c>
      <c r="D99" s="164">
        <f>D100</f>
        <v>102845.73</v>
      </c>
      <c r="E99" s="153">
        <f t="shared" ref="E99:E134" si="5">D99/C99</f>
        <v>0.99018658835989015</v>
      </c>
      <c r="F99" s="93">
        <f t="shared" ref="F99" si="6">F100</f>
        <v>0</v>
      </c>
      <c r="H99" s="129"/>
    </row>
    <row r="100" spans="1:8" ht="30" customHeight="1" x14ac:dyDescent="0.25">
      <c r="A100" s="9" t="s">
        <v>1</v>
      </c>
      <c r="B100" s="8" t="s">
        <v>95</v>
      </c>
      <c r="C100" s="162">
        <v>103865</v>
      </c>
      <c r="D100" s="162">
        <f>11799.17+4884.78+2752.85+51905.92+19669.28+11833.73</f>
        <v>102845.73</v>
      </c>
      <c r="E100" s="157">
        <f t="shared" si="5"/>
        <v>0.99018658835989015</v>
      </c>
      <c r="F100" s="82"/>
    </row>
    <row r="101" spans="1:8" s="75" customFormat="1" ht="30" customHeight="1" x14ac:dyDescent="0.25">
      <c r="A101" s="49" t="s">
        <v>11</v>
      </c>
      <c r="B101" s="50" t="s">
        <v>96</v>
      </c>
      <c r="C101" s="164">
        <f>C102+C103+C104</f>
        <v>4126</v>
      </c>
      <c r="D101" s="164">
        <f>D102+D103+D104</f>
        <v>3842.07</v>
      </c>
      <c r="E101" s="153">
        <f t="shared" si="5"/>
        <v>0.93118516723218614</v>
      </c>
      <c r="F101" s="93">
        <f t="shared" ref="F101" si="7">F102+F103+F104</f>
        <v>15570</v>
      </c>
      <c r="G101" s="79"/>
      <c r="H101" s="129"/>
    </row>
    <row r="102" spans="1:8" s="79" customFormat="1" ht="30" customHeight="1" x14ac:dyDescent="0.25">
      <c r="A102" s="9"/>
      <c r="B102" s="8" t="s">
        <v>97</v>
      </c>
      <c r="C102" s="162">
        <v>2160</v>
      </c>
      <c r="D102" s="162">
        <f>2001.48</f>
        <v>2001.48</v>
      </c>
      <c r="E102" s="157">
        <f t="shared" si="5"/>
        <v>0.92661111111111116</v>
      </c>
      <c r="F102" s="82">
        <v>9080</v>
      </c>
    </row>
    <row r="103" spans="1:8" ht="30" customHeight="1" x14ac:dyDescent="0.25">
      <c r="A103" s="9"/>
      <c r="B103" s="8" t="s">
        <v>98</v>
      </c>
      <c r="C103" s="162">
        <v>0</v>
      </c>
      <c r="D103" s="162"/>
      <c r="E103" s="157"/>
      <c r="F103" s="82"/>
    </row>
    <row r="104" spans="1:8" ht="30" customHeight="1" x14ac:dyDescent="0.25">
      <c r="A104" s="9"/>
      <c r="B104" s="8" t="s">
        <v>99</v>
      </c>
      <c r="C104" s="162">
        <v>1966</v>
      </c>
      <c r="D104" s="162">
        <f>967.83+872.76</f>
        <v>1840.5900000000001</v>
      </c>
      <c r="E104" s="157">
        <f t="shared" si="5"/>
        <v>0.93621057985757894</v>
      </c>
      <c r="F104" s="82">
        <v>6490</v>
      </c>
    </row>
    <row r="105" spans="1:8" s="75" customFormat="1" ht="30" customHeight="1" x14ac:dyDescent="0.25">
      <c r="A105" s="49" t="s">
        <v>15</v>
      </c>
      <c r="B105" s="50" t="s">
        <v>100</v>
      </c>
      <c r="C105" s="164">
        <f>C106</f>
        <v>0</v>
      </c>
      <c r="D105" s="164">
        <f>D106</f>
        <v>1002.1</v>
      </c>
      <c r="E105" s="153" t="e">
        <f t="shared" si="5"/>
        <v>#DIV/0!</v>
      </c>
      <c r="F105" s="93">
        <f t="shared" ref="F105" si="8">F106</f>
        <v>0</v>
      </c>
    </row>
    <row r="106" spans="1:8" ht="30" customHeight="1" x14ac:dyDescent="0.25">
      <c r="A106" s="39"/>
      <c r="B106" s="16" t="s">
        <v>101</v>
      </c>
      <c r="C106" s="162">
        <v>0</v>
      </c>
      <c r="D106" s="162">
        <v>1002.1</v>
      </c>
      <c r="E106" s="157"/>
      <c r="F106" s="82"/>
    </row>
    <row r="107" spans="1:8" s="52" customFormat="1" ht="30" customHeight="1" x14ac:dyDescent="0.25">
      <c r="A107" s="49" t="s">
        <v>19</v>
      </c>
      <c r="B107" s="50" t="s">
        <v>148</v>
      </c>
      <c r="C107" s="164">
        <f>C108</f>
        <v>0</v>
      </c>
      <c r="D107" s="164">
        <f>D108</f>
        <v>0</v>
      </c>
      <c r="E107" s="153" t="e">
        <f t="shared" si="5"/>
        <v>#DIV/0!</v>
      </c>
      <c r="F107" s="93">
        <f>F108</f>
        <v>0</v>
      </c>
    </row>
    <row r="108" spans="1:8" s="6" customFormat="1" ht="30" customHeight="1" x14ac:dyDescent="0.25">
      <c r="A108" s="39"/>
      <c r="B108" s="16" t="s">
        <v>148</v>
      </c>
      <c r="C108" s="162"/>
      <c r="D108" s="162"/>
      <c r="E108" s="157"/>
      <c r="F108" s="82"/>
    </row>
    <row r="109" spans="1:8" s="75" customFormat="1" ht="30" customHeight="1" x14ac:dyDescent="0.25">
      <c r="A109" s="49" t="s">
        <v>21</v>
      </c>
      <c r="B109" s="50" t="s">
        <v>102</v>
      </c>
      <c r="C109" s="164">
        <f>C110+C111+C112+C113+C114+C115+C116+C117+C118+C119+C120+C121+C122+C123+C124+C125</f>
        <v>17267</v>
      </c>
      <c r="D109" s="164">
        <f>D110+D111+D112+D113+D114+D115+D116+D117+D118+D119+D120+D121+D122+D123+D124+D125</f>
        <v>17534.43</v>
      </c>
      <c r="E109" s="153">
        <f t="shared" si="5"/>
        <v>1.015487924943534</v>
      </c>
      <c r="F109" s="93">
        <f t="shared" ref="F109" si="9">F110+F111+F112+F113+F114+F115+F116+F117+F118+F119+F120+F121+F122+F123+F124+F125</f>
        <v>85</v>
      </c>
      <c r="G109" s="45"/>
      <c r="H109" s="129"/>
    </row>
    <row r="110" spans="1:8" ht="30" customHeight="1" x14ac:dyDescent="0.25">
      <c r="A110" s="9"/>
      <c r="B110" s="8" t="s">
        <v>103</v>
      </c>
      <c r="C110" s="162">
        <v>46</v>
      </c>
      <c r="D110" s="162">
        <v>45.14</v>
      </c>
      <c r="E110" s="157"/>
      <c r="F110" s="82"/>
    </row>
    <row r="111" spans="1:8" ht="30" customHeight="1" x14ac:dyDescent="0.25">
      <c r="A111" s="9"/>
      <c r="B111" s="8" t="s">
        <v>104</v>
      </c>
      <c r="C111" s="162">
        <v>0</v>
      </c>
      <c r="D111" s="162"/>
      <c r="E111" s="157"/>
      <c r="F111" s="82"/>
    </row>
    <row r="112" spans="1:8" ht="30" customHeight="1" x14ac:dyDescent="0.25">
      <c r="A112" s="9"/>
      <c r="B112" s="8" t="s">
        <v>105</v>
      </c>
      <c r="C112" s="162">
        <v>3627</v>
      </c>
      <c r="D112" s="162">
        <f>653.33+2861.96</f>
        <v>3515.29</v>
      </c>
      <c r="E112" s="157">
        <f t="shared" si="5"/>
        <v>0.96920044113592496</v>
      </c>
      <c r="F112" s="82"/>
    </row>
    <row r="113" spans="1:7" ht="30" customHeight="1" x14ac:dyDescent="0.25">
      <c r="A113" s="9" t="s">
        <v>1</v>
      </c>
      <c r="B113" s="8" t="s">
        <v>106</v>
      </c>
      <c r="C113" s="162">
        <v>13484</v>
      </c>
      <c r="D113" s="162">
        <f>2454.87+264+10602.29+398.17+144.67</f>
        <v>13864</v>
      </c>
      <c r="E113" s="157">
        <f t="shared" si="5"/>
        <v>1.0281815485019281</v>
      </c>
      <c r="F113" s="82"/>
    </row>
    <row r="114" spans="1:7" ht="30" customHeight="1" x14ac:dyDescent="0.25">
      <c r="A114" s="9"/>
      <c r="B114" s="8" t="s">
        <v>107</v>
      </c>
      <c r="C114" s="162">
        <v>0</v>
      </c>
      <c r="D114" s="162"/>
      <c r="E114" s="157"/>
      <c r="F114" s="82"/>
    </row>
    <row r="115" spans="1:7" ht="30" customHeight="1" x14ac:dyDescent="0.25">
      <c r="A115" s="9"/>
      <c r="B115" s="8" t="s">
        <v>108</v>
      </c>
      <c r="C115" s="162">
        <v>0</v>
      </c>
      <c r="D115" s="162"/>
      <c r="E115" s="157"/>
      <c r="F115" s="82"/>
    </row>
    <row r="116" spans="1:7" ht="30" customHeight="1" x14ac:dyDescent="0.25">
      <c r="A116" s="9"/>
      <c r="B116" s="8" t="s">
        <v>109</v>
      </c>
      <c r="C116" s="162">
        <v>0</v>
      </c>
      <c r="D116" s="162"/>
      <c r="E116" s="157"/>
      <c r="F116" s="82">
        <v>70</v>
      </c>
    </row>
    <row r="117" spans="1:7" ht="30" customHeight="1" x14ac:dyDescent="0.25">
      <c r="A117" s="9"/>
      <c r="B117" s="8" t="s">
        <v>110</v>
      </c>
      <c r="C117" s="162">
        <v>0</v>
      </c>
      <c r="D117" s="162"/>
      <c r="E117" s="157"/>
      <c r="F117" s="82"/>
    </row>
    <row r="118" spans="1:7" ht="30" customHeight="1" x14ac:dyDescent="0.25">
      <c r="A118" s="9"/>
      <c r="B118" s="8" t="s">
        <v>111</v>
      </c>
      <c r="C118" s="162">
        <v>0</v>
      </c>
      <c r="D118" s="162"/>
      <c r="E118" s="157"/>
      <c r="F118" s="82"/>
    </row>
    <row r="119" spans="1:7" ht="30" hidden="1" customHeight="1" x14ac:dyDescent="0.25">
      <c r="A119" s="9"/>
      <c r="B119" s="8" t="s">
        <v>112</v>
      </c>
      <c r="C119" s="162">
        <v>0</v>
      </c>
      <c r="D119" s="162"/>
      <c r="E119" s="157"/>
      <c r="F119" s="82"/>
    </row>
    <row r="120" spans="1:7" ht="30" hidden="1" customHeight="1" x14ac:dyDescent="0.25">
      <c r="A120" s="9"/>
      <c r="B120" s="8" t="s">
        <v>113</v>
      </c>
      <c r="C120" s="162">
        <v>0</v>
      </c>
      <c r="D120" s="162"/>
      <c r="E120" s="157"/>
      <c r="F120" s="82"/>
    </row>
    <row r="121" spans="1:7" ht="30" customHeight="1" x14ac:dyDescent="0.25">
      <c r="A121" s="9"/>
      <c r="B121" s="8" t="s">
        <v>130</v>
      </c>
      <c r="C121" s="162">
        <v>0</v>
      </c>
      <c r="D121" s="162"/>
      <c r="E121" s="157"/>
      <c r="F121" s="82"/>
    </row>
    <row r="122" spans="1:7" ht="30" customHeight="1" x14ac:dyDescent="0.25">
      <c r="A122" s="9"/>
      <c r="B122" s="8" t="s">
        <v>115</v>
      </c>
      <c r="C122" s="162">
        <v>0</v>
      </c>
      <c r="D122" s="162"/>
      <c r="E122" s="157"/>
      <c r="F122" s="82"/>
    </row>
    <row r="123" spans="1:7" ht="30" customHeight="1" x14ac:dyDescent="0.25">
      <c r="A123" s="9"/>
      <c r="B123" s="8" t="s">
        <v>116</v>
      </c>
      <c r="C123" s="162">
        <v>0</v>
      </c>
      <c r="D123" s="162"/>
      <c r="E123" s="157" t="e">
        <f t="shared" si="5"/>
        <v>#DIV/0!</v>
      </c>
      <c r="F123" s="82">
        <v>15</v>
      </c>
    </row>
    <row r="124" spans="1:7" ht="30" customHeight="1" x14ac:dyDescent="0.25">
      <c r="A124" s="9"/>
      <c r="B124" s="8" t="s">
        <v>117</v>
      </c>
      <c r="C124" s="162">
        <v>0</v>
      </c>
      <c r="D124" s="162"/>
      <c r="E124" s="157"/>
      <c r="F124" s="82"/>
    </row>
    <row r="125" spans="1:7" ht="30" customHeight="1" x14ac:dyDescent="0.25">
      <c r="A125" s="9"/>
      <c r="B125" s="8" t="s">
        <v>118</v>
      </c>
      <c r="C125" s="162">
        <v>110</v>
      </c>
      <c r="D125" s="162">
        <v>110</v>
      </c>
      <c r="E125" s="157">
        <f t="shared" si="5"/>
        <v>1</v>
      </c>
      <c r="F125" s="82"/>
    </row>
    <row r="126" spans="1:7" s="75" customFormat="1" ht="30" customHeight="1" x14ac:dyDescent="0.25">
      <c r="A126" s="54" t="s">
        <v>23</v>
      </c>
      <c r="B126" s="55" t="s">
        <v>119</v>
      </c>
      <c r="C126" s="165">
        <f>C127+C128</f>
        <v>0</v>
      </c>
      <c r="D126" s="165">
        <f>D127+D128</f>
        <v>0</v>
      </c>
      <c r="E126" s="153" t="e">
        <f t="shared" si="5"/>
        <v>#DIV/0!</v>
      </c>
      <c r="F126" s="94">
        <f>F127+F128</f>
        <v>0</v>
      </c>
      <c r="G126" s="45"/>
    </row>
    <row r="127" spans="1:7" ht="30" customHeight="1" x14ac:dyDescent="0.25">
      <c r="A127" s="9"/>
      <c r="B127" s="8" t="s">
        <v>120</v>
      </c>
      <c r="C127" s="162">
        <v>0</v>
      </c>
      <c r="D127" s="162">
        <v>0</v>
      </c>
      <c r="E127" s="157"/>
      <c r="F127" s="82"/>
    </row>
    <row r="128" spans="1:7" ht="30" customHeight="1" x14ac:dyDescent="0.25">
      <c r="A128" s="9"/>
      <c r="B128" s="8" t="s">
        <v>164</v>
      </c>
      <c r="C128" s="162">
        <v>0</v>
      </c>
      <c r="D128" s="162">
        <v>0</v>
      </c>
      <c r="E128" s="157"/>
      <c r="F128" s="82"/>
    </row>
    <row r="129" spans="1:8" s="75" customFormat="1" ht="30" customHeight="1" x14ac:dyDescent="0.25">
      <c r="A129" s="54" t="s">
        <v>25</v>
      </c>
      <c r="B129" s="55" t="s">
        <v>122</v>
      </c>
      <c r="C129" s="165">
        <f>C130+C131+C132+C133</f>
        <v>106</v>
      </c>
      <c r="D129" s="165">
        <f>D130+D131+D132+D133</f>
        <v>106.67</v>
      </c>
      <c r="E129" s="153">
        <f t="shared" si="5"/>
        <v>1.0063207547169812</v>
      </c>
      <c r="F129" s="94">
        <f t="shared" ref="F129" si="10">F130+F131+F132+F133</f>
        <v>0</v>
      </c>
      <c r="G129" s="45"/>
      <c r="H129" s="129"/>
    </row>
    <row r="130" spans="1:8" s="72" customFormat="1" ht="30" customHeight="1" x14ac:dyDescent="0.25">
      <c r="A130" s="44"/>
      <c r="B130" s="18" t="s">
        <v>123</v>
      </c>
      <c r="C130" s="162">
        <v>106</v>
      </c>
      <c r="D130" s="162">
        <f>106.52+0.15</f>
        <v>106.67</v>
      </c>
      <c r="E130" s="157">
        <f t="shared" si="5"/>
        <v>1.0063207547169812</v>
      </c>
      <c r="F130" s="82"/>
      <c r="G130" s="45"/>
      <c r="H130" s="134"/>
    </row>
    <row r="131" spans="1:8" ht="51" customHeight="1" x14ac:dyDescent="0.25">
      <c r="A131" s="9"/>
      <c r="B131" s="8" t="s">
        <v>124</v>
      </c>
      <c r="C131" s="162">
        <v>0</v>
      </c>
      <c r="D131" s="162"/>
      <c r="E131" s="157"/>
      <c r="F131" s="82"/>
    </row>
    <row r="132" spans="1:8" ht="30" customHeight="1" x14ac:dyDescent="0.25">
      <c r="A132" s="9"/>
      <c r="B132" s="8" t="s">
        <v>125</v>
      </c>
      <c r="C132" s="162">
        <v>0</v>
      </c>
      <c r="D132" s="162"/>
      <c r="E132" s="157"/>
      <c r="F132" s="82"/>
    </row>
    <row r="133" spans="1:8" ht="30" customHeight="1" x14ac:dyDescent="0.25">
      <c r="A133" s="9"/>
      <c r="B133" s="8" t="s">
        <v>126</v>
      </c>
      <c r="C133" s="162">
        <v>0</v>
      </c>
      <c r="D133" s="162"/>
      <c r="E133" s="157"/>
      <c r="F133" s="82"/>
    </row>
    <row r="134" spans="1:8" s="74" customFormat="1" ht="30" customHeight="1" x14ac:dyDescent="0.25">
      <c r="A134" s="12" t="s">
        <v>27</v>
      </c>
      <c r="B134" s="22" t="s">
        <v>128</v>
      </c>
      <c r="C134" s="173">
        <f t="shared" ref="C134" si="11">C9-C29</f>
        <v>68679</v>
      </c>
      <c r="D134" s="166">
        <f t="shared" ref="D134" si="12">D9-D29</f>
        <v>81882.75</v>
      </c>
      <c r="E134" s="153">
        <f t="shared" si="5"/>
        <v>1.192253090464334</v>
      </c>
      <c r="F134" s="95">
        <f t="shared" ref="F134" si="13">F9-F29</f>
        <v>339810</v>
      </c>
      <c r="G134" s="45"/>
      <c r="H134" s="132"/>
    </row>
  </sheetData>
  <mergeCells count="13">
    <mergeCell ref="F6:F8"/>
    <mergeCell ref="F26:F28"/>
    <mergeCell ref="A26:A28"/>
    <mergeCell ref="B26:B28"/>
    <mergeCell ref="D26:D28"/>
    <mergeCell ref="E26:E28"/>
    <mergeCell ref="C26:C28"/>
    <mergeCell ref="B4:E4"/>
    <mergeCell ref="A6:A8"/>
    <mergeCell ref="B6:B8"/>
    <mergeCell ref="D6:D8"/>
    <mergeCell ref="E6:E8"/>
    <mergeCell ref="C6:C8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C6C99-3CDD-4783-A61B-00F2556EFDD5}">
  <dimension ref="A1:F134"/>
  <sheetViews>
    <sheetView topLeftCell="A7" workbookViewId="0">
      <selection activeCell="G81" sqref="G81"/>
    </sheetView>
  </sheetViews>
  <sheetFormatPr defaultRowHeight="15" x14ac:dyDescent="0.25"/>
  <cols>
    <col min="1" max="1" width="7.140625" style="38" customWidth="1"/>
    <col min="2" max="2" width="31.140625" style="45" customWidth="1"/>
    <col min="3" max="3" width="17.5703125" style="27" customWidth="1"/>
    <col min="4" max="4" width="17.5703125" style="77" customWidth="1"/>
    <col min="5" max="5" width="19.42578125" style="27" customWidth="1"/>
    <col min="6" max="6" width="19.42578125" style="96" hidden="1" customWidth="1"/>
    <col min="7" max="7" width="16.42578125" style="45" bestFit="1" customWidth="1"/>
    <col min="8" max="8" width="9.140625" style="45"/>
    <col min="9" max="9" width="15.85546875" style="45" bestFit="1" customWidth="1"/>
    <col min="10" max="16384" width="9.140625" style="45"/>
  </cols>
  <sheetData>
    <row r="1" spans="1:6" x14ac:dyDescent="0.25">
      <c r="A1" s="29"/>
      <c r="B1" s="30"/>
      <c r="C1" s="31"/>
      <c r="D1" s="31"/>
      <c r="E1" s="31"/>
      <c r="F1" s="86"/>
    </row>
    <row r="2" spans="1:6" s="75" customFormat="1" x14ac:dyDescent="0.25">
      <c r="A2" s="64"/>
      <c r="B2" s="14" t="s">
        <v>0</v>
      </c>
      <c r="C2" s="65"/>
      <c r="D2" s="99"/>
      <c r="E2" s="65"/>
      <c r="F2" s="87"/>
    </row>
    <row r="3" spans="1:6" s="47" customFormat="1" ht="15.75" x14ac:dyDescent="0.25">
      <c r="A3" s="1" t="s">
        <v>1</v>
      </c>
      <c r="B3" s="81" t="s">
        <v>166</v>
      </c>
      <c r="C3" s="25"/>
      <c r="D3" s="25"/>
      <c r="E3" s="25"/>
      <c r="F3" s="88"/>
    </row>
    <row r="4" spans="1:6" s="75" customFormat="1" ht="15.75" x14ac:dyDescent="0.25">
      <c r="A4" s="66"/>
      <c r="B4" s="181" t="s">
        <v>184</v>
      </c>
      <c r="C4" s="181"/>
      <c r="D4" s="181"/>
      <c r="E4" s="181"/>
      <c r="F4" s="89"/>
    </row>
    <row r="5" spans="1:6" s="73" customFormat="1" ht="15.75" x14ac:dyDescent="0.25">
      <c r="A5" s="1"/>
      <c r="B5" s="13"/>
      <c r="C5" s="23"/>
      <c r="D5" s="23"/>
      <c r="E5" s="23"/>
      <c r="F5" s="97"/>
    </row>
    <row r="6" spans="1:6" s="73" customFormat="1" ht="15" customHeight="1" x14ac:dyDescent="0.25">
      <c r="A6" s="182" t="s">
        <v>1</v>
      </c>
      <c r="B6" s="185" t="s">
        <v>2</v>
      </c>
      <c r="C6" s="212" t="s">
        <v>185</v>
      </c>
      <c r="D6" s="212" t="s">
        <v>186</v>
      </c>
      <c r="E6" s="191" t="s">
        <v>165</v>
      </c>
      <c r="F6" s="194" t="s">
        <v>150</v>
      </c>
    </row>
    <row r="7" spans="1:6" s="73" customFormat="1" ht="15" customHeight="1" x14ac:dyDescent="0.25">
      <c r="A7" s="183"/>
      <c r="B7" s="186"/>
      <c r="C7" s="213"/>
      <c r="D7" s="213"/>
      <c r="E7" s="192"/>
      <c r="F7" s="195"/>
    </row>
    <row r="8" spans="1:6" s="73" customFormat="1" ht="40.5" customHeight="1" x14ac:dyDescent="0.25">
      <c r="A8" s="184"/>
      <c r="B8" s="187"/>
      <c r="C8" s="214"/>
      <c r="D8" s="214"/>
      <c r="E8" s="193"/>
      <c r="F8" s="196"/>
    </row>
    <row r="9" spans="1:6" s="73" customFormat="1" ht="30" customHeight="1" x14ac:dyDescent="0.25">
      <c r="A9" s="2" t="s">
        <v>3</v>
      </c>
      <c r="B9" s="15" t="s">
        <v>4</v>
      </c>
      <c r="C9" s="161">
        <f>C10+C11+C12+C13+C14+C15+C16+C17+C18+C19+C20+C21+C22+C23+C24+C25</f>
        <v>1093735</v>
      </c>
      <c r="D9" s="161">
        <f>D10+D11+D12+D13+D14+D15+D16+D17+D18+D19+D20+D21+D22+D23+D24+D25</f>
        <v>1118899.0399999998</v>
      </c>
      <c r="E9" s="158">
        <f>D9/C9</f>
        <v>1.0230074378162899</v>
      </c>
      <c r="F9" s="91">
        <f>F10+F11+F12+F13+F14+F15+F16+F17+F18+F19+F20+F21+F22+F23+F24+F25</f>
        <v>426200</v>
      </c>
    </row>
    <row r="10" spans="1:6" ht="30" customHeight="1" x14ac:dyDescent="0.25">
      <c r="A10" s="35"/>
      <c r="B10" s="16" t="s">
        <v>6</v>
      </c>
      <c r="C10" s="162">
        <f>'02- KOMUNALNI'!C10+'04-H.G.I.'!C10</f>
        <v>0</v>
      </c>
      <c r="D10" s="162">
        <f>'02- KOMUNALNI'!D10+'04-H.G.I.'!D10</f>
        <v>0</v>
      </c>
      <c r="E10" s="156"/>
      <c r="F10" s="82"/>
    </row>
    <row r="11" spans="1:6" ht="30" customHeight="1" x14ac:dyDescent="0.25">
      <c r="A11" s="37"/>
      <c r="B11" s="8" t="s">
        <v>8</v>
      </c>
      <c r="C11" s="162">
        <f>'02- KOMUNALNI'!C11+'04-H.G.I.'!C11</f>
        <v>1037242</v>
      </c>
      <c r="D11" s="162">
        <f>'02- KOMUNALNI'!D11+'04-H.G.I.'!D11</f>
        <v>1033820.7799999999</v>
      </c>
      <c r="E11" s="156">
        <f t="shared" ref="E11:E25" si="0">D11/C11</f>
        <v>0.99670161833014848</v>
      </c>
      <c r="F11" s="82"/>
    </row>
    <row r="12" spans="1:6" ht="30" customHeight="1" x14ac:dyDescent="0.25">
      <c r="A12" s="37"/>
      <c r="B12" s="8" t="s">
        <v>10</v>
      </c>
      <c r="C12" s="162">
        <f>'02- KOMUNALNI'!C12+'04-H.G.I.'!C12</f>
        <v>4061</v>
      </c>
      <c r="D12" s="162">
        <f>'02- KOMUNALNI'!D12+'04-H.G.I.'!D12</f>
        <v>4061.4</v>
      </c>
      <c r="E12" s="156">
        <f t="shared" si="0"/>
        <v>1.0000984979069194</v>
      </c>
      <c r="F12" s="82"/>
    </row>
    <row r="13" spans="1:6" ht="30" customHeight="1" x14ac:dyDescent="0.25">
      <c r="A13" s="35"/>
      <c r="B13" s="8" t="s">
        <v>12</v>
      </c>
      <c r="C13" s="162">
        <f>'02- KOMUNALNI'!C13+'04-H.G.I.'!C13</f>
        <v>0</v>
      </c>
      <c r="D13" s="162">
        <f>'02- KOMUNALNI'!D13+'04-H.G.I.'!D13</f>
        <v>0</v>
      </c>
      <c r="E13" s="156"/>
      <c r="F13" s="82"/>
    </row>
    <row r="14" spans="1:6" ht="30" hidden="1" customHeight="1" x14ac:dyDescent="0.25">
      <c r="A14" s="37"/>
      <c r="B14" s="8" t="s">
        <v>14</v>
      </c>
      <c r="C14" s="162">
        <f>'02- KOMUNALNI'!C14+'04-H.G.I.'!C14</f>
        <v>0</v>
      </c>
      <c r="D14" s="162">
        <f>'02- KOMUNALNI'!D14+'04-H.G.I.'!D14</f>
        <v>0</v>
      </c>
      <c r="E14" s="156"/>
      <c r="F14" s="82"/>
    </row>
    <row r="15" spans="1:6" ht="30" customHeight="1" x14ac:dyDescent="0.25">
      <c r="A15" s="37"/>
      <c r="B15" s="8" t="s">
        <v>16</v>
      </c>
      <c r="C15" s="162">
        <f>'02- KOMUNALNI'!C15+'04-H.G.I.'!C15</f>
        <v>32877</v>
      </c>
      <c r="D15" s="162">
        <f>'02- KOMUNALNI'!D15+'04-H.G.I.'!D15</f>
        <v>32876.730000000003</v>
      </c>
      <c r="E15" s="156"/>
      <c r="F15" s="82">
        <v>226500</v>
      </c>
    </row>
    <row r="16" spans="1:6" ht="30" hidden="1" customHeight="1" x14ac:dyDescent="0.25">
      <c r="A16" s="35"/>
      <c r="B16" s="8" t="s">
        <v>18</v>
      </c>
      <c r="C16" s="162">
        <f>'02- KOMUNALNI'!C16+'04-H.G.I.'!C16</f>
        <v>0</v>
      </c>
      <c r="D16" s="162">
        <f>'02- KOMUNALNI'!D16+'04-H.G.I.'!D16</f>
        <v>0</v>
      </c>
      <c r="E16" s="156" t="e">
        <f t="shared" si="0"/>
        <v>#DIV/0!</v>
      </c>
      <c r="F16" s="82">
        <v>192000</v>
      </c>
    </row>
    <row r="17" spans="1:6" ht="30" hidden="1" customHeight="1" x14ac:dyDescent="0.25">
      <c r="A17" s="37"/>
      <c r="B17" s="8" t="s">
        <v>20</v>
      </c>
      <c r="C17" s="162">
        <f>'02- KOMUNALNI'!C17+'04-H.G.I.'!C17</f>
        <v>0</v>
      </c>
      <c r="D17" s="162">
        <f>'02- KOMUNALNI'!D17+'04-H.G.I.'!D17</f>
        <v>0</v>
      </c>
      <c r="E17" s="156"/>
      <c r="F17" s="82"/>
    </row>
    <row r="18" spans="1:6" ht="30" hidden="1" customHeight="1" x14ac:dyDescent="0.25">
      <c r="A18" s="37"/>
      <c r="B18" s="8" t="s">
        <v>22</v>
      </c>
      <c r="C18" s="162">
        <f>'02- KOMUNALNI'!C18+'04-H.G.I.'!C18</f>
        <v>0</v>
      </c>
      <c r="D18" s="162">
        <f>'02- KOMUNALNI'!D18+'04-H.G.I.'!D18</f>
        <v>0</v>
      </c>
      <c r="E18" s="156" t="e">
        <f t="shared" si="0"/>
        <v>#DIV/0!</v>
      </c>
      <c r="F18" s="82"/>
    </row>
    <row r="19" spans="1:6" ht="30" hidden="1" customHeight="1" x14ac:dyDescent="0.25">
      <c r="A19" s="35"/>
      <c r="B19" s="8" t="s">
        <v>24</v>
      </c>
      <c r="C19" s="162">
        <f>'02- KOMUNALNI'!C19+'04-H.G.I.'!C19</f>
        <v>0</v>
      </c>
      <c r="D19" s="162">
        <f>'02- KOMUNALNI'!D19+'04-H.G.I.'!D19</f>
        <v>0</v>
      </c>
      <c r="E19" s="156"/>
      <c r="F19" s="82"/>
    </row>
    <row r="20" spans="1:6" ht="30" customHeight="1" x14ac:dyDescent="0.25">
      <c r="A20" s="37"/>
      <c r="B20" s="8" t="s">
        <v>187</v>
      </c>
      <c r="C20" s="162">
        <f>'02- KOMUNALNI'!C20+'04-H.G.I.'!C20</f>
        <v>10213</v>
      </c>
      <c r="D20" s="162">
        <f>'02- KOMUNALNI'!D20+'04-H.G.I.'!D20</f>
        <v>9978.69</v>
      </c>
      <c r="E20" s="156"/>
      <c r="F20" s="82"/>
    </row>
    <row r="21" spans="1:6" ht="30" hidden="1" customHeight="1" x14ac:dyDescent="0.25">
      <c r="A21" s="37"/>
      <c r="B21" s="8" t="s">
        <v>28</v>
      </c>
      <c r="C21" s="162">
        <f>'02- KOMUNALNI'!C21+'04-H.G.I.'!C21</f>
        <v>0</v>
      </c>
      <c r="D21" s="162">
        <f>'02- KOMUNALNI'!D21+'04-H.G.I.'!D21</f>
        <v>0</v>
      </c>
      <c r="E21" s="156"/>
      <c r="F21" s="82"/>
    </row>
    <row r="22" spans="1:6" ht="30" customHeight="1" x14ac:dyDescent="0.25">
      <c r="A22" s="35"/>
      <c r="B22" s="8" t="s">
        <v>30</v>
      </c>
      <c r="C22" s="162">
        <f>'02- KOMUNALNI'!C22+'04-H.G.I.'!C22</f>
        <v>0</v>
      </c>
      <c r="D22" s="162">
        <f>'02- KOMUNALNI'!D22+'04-H.G.I.'!D22</f>
        <v>0</v>
      </c>
      <c r="E22" s="156" t="e">
        <f t="shared" si="0"/>
        <v>#DIV/0!</v>
      </c>
      <c r="F22" s="82"/>
    </row>
    <row r="23" spans="1:6" ht="30" customHeight="1" x14ac:dyDescent="0.25">
      <c r="A23" s="37"/>
      <c r="B23" s="8" t="s">
        <v>32</v>
      </c>
      <c r="C23" s="162">
        <f>'02- KOMUNALNI'!C23+'04-H.G.I.'!C23</f>
        <v>1262</v>
      </c>
      <c r="D23" s="162">
        <f>'02- KOMUNALNI'!D23+'04-H.G.I.'!D23</f>
        <v>2325.41</v>
      </c>
      <c r="E23" s="156">
        <f t="shared" si="0"/>
        <v>1.8426386687797147</v>
      </c>
      <c r="F23" s="82">
        <v>5000</v>
      </c>
    </row>
    <row r="24" spans="1:6" ht="30" customHeight="1" x14ac:dyDescent="0.25">
      <c r="A24" s="37"/>
      <c r="B24" s="8" t="s">
        <v>34</v>
      </c>
      <c r="C24" s="162">
        <f>'02- KOMUNALNI'!C24+'04-H.G.I.'!C24</f>
        <v>0</v>
      </c>
      <c r="D24" s="162">
        <f>'02- KOMUNALNI'!D24+'04-H.G.I.'!D24</f>
        <v>0</v>
      </c>
      <c r="E24" s="156"/>
      <c r="F24" s="82"/>
    </row>
    <row r="25" spans="1:6" s="79" customFormat="1" ht="30" customHeight="1" x14ac:dyDescent="0.25">
      <c r="A25" s="35"/>
      <c r="B25" s="8" t="s">
        <v>36</v>
      </c>
      <c r="C25" s="162">
        <f>'02- KOMUNALNI'!C25+'04-H.G.I.'!C25</f>
        <v>8080</v>
      </c>
      <c r="D25" s="162">
        <f>'02- KOMUNALNI'!D25+'04-H.G.I.'!D25</f>
        <v>35836.03</v>
      </c>
      <c r="E25" s="156">
        <f t="shared" si="0"/>
        <v>4.4351522277227717</v>
      </c>
      <c r="F25" s="82">
        <v>2700</v>
      </c>
    </row>
    <row r="26" spans="1:6" s="73" customFormat="1" ht="30" customHeight="1" x14ac:dyDescent="0.25">
      <c r="A26" s="182" t="s">
        <v>1</v>
      </c>
      <c r="B26" s="200" t="s">
        <v>37</v>
      </c>
      <c r="C26" s="212" t="s">
        <v>185</v>
      </c>
      <c r="D26" s="212" t="s">
        <v>186</v>
      </c>
      <c r="E26" s="191" t="s">
        <v>165</v>
      </c>
      <c r="F26" s="194" t="s">
        <v>150</v>
      </c>
    </row>
    <row r="27" spans="1:6" s="73" customFormat="1" ht="25.5" customHeight="1" x14ac:dyDescent="0.25">
      <c r="A27" s="183"/>
      <c r="B27" s="201"/>
      <c r="C27" s="213"/>
      <c r="D27" s="213"/>
      <c r="E27" s="192"/>
      <c r="F27" s="195"/>
    </row>
    <row r="28" spans="1:6" s="73" customFormat="1" ht="9" customHeight="1" x14ac:dyDescent="0.25">
      <c r="A28" s="184"/>
      <c r="B28" s="202"/>
      <c r="C28" s="214"/>
      <c r="D28" s="214"/>
      <c r="E28" s="193"/>
      <c r="F28" s="196"/>
    </row>
    <row r="29" spans="1:6" s="73" customFormat="1" ht="30" customHeight="1" x14ac:dyDescent="0.25">
      <c r="A29" s="4" t="s">
        <v>38</v>
      </c>
      <c r="B29" s="17" t="s">
        <v>39</v>
      </c>
      <c r="C29" s="170">
        <f>C31+C48+C99+C101+C105+C109+C126+C129+C107</f>
        <v>853897</v>
      </c>
      <c r="D29" s="170">
        <f>D31+D48+D99+D101+D105+D109+D126+D129+D107</f>
        <v>862053.33999999985</v>
      </c>
      <c r="E29" s="159">
        <f>D29/C29</f>
        <v>1.0095519014588408</v>
      </c>
      <c r="F29" s="92">
        <f t="shared" ref="F29" si="1">F31+F48+F99+F101+F105+F109+F126+F129+F107</f>
        <v>86390</v>
      </c>
    </row>
    <row r="30" spans="1:6" s="73" customFormat="1" ht="30" customHeight="1" x14ac:dyDescent="0.25">
      <c r="A30" s="7"/>
      <c r="B30" s="76"/>
      <c r="C30" s="174"/>
      <c r="D30" s="174"/>
      <c r="E30" s="156"/>
      <c r="F30" s="98"/>
    </row>
    <row r="31" spans="1:6" s="75" customFormat="1" ht="30" customHeight="1" x14ac:dyDescent="0.25">
      <c r="A31" s="49" t="s">
        <v>5</v>
      </c>
      <c r="B31" s="50" t="s">
        <v>40</v>
      </c>
      <c r="C31" s="164">
        <f>C32+C33+C34+C35+C36+C37+C38+C39+C40+C41+C42+C43+C44+C45+C46+C47</f>
        <v>37549</v>
      </c>
      <c r="D31" s="164">
        <f>D32+D33+D34+D35+D36+D37+D38+D39+D40+D41+D42+D43+D44+D45+D46+D47</f>
        <v>40950.080000000002</v>
      </c>
      <c r="E31" s="153">
        <f>D31/C31</f>
        <v>1.0905771125729047</v>
      </c>
      <c r="F31" s="93">
        <f t="shared" ref="F31" si="2">F32+F33+F34+F35+F36+F37+F38+F39+F40+F41+F42+F43+F44+F45+F46+F47</f>
        <v>7775</v>
      </c>
    </row>
    <row r="32" spans="1:6" s="72" customFormat="1" ht="30" customHeight="1" x14ac:dyDescent="0.25">
      <c r="A32" s="42"/>
      <c r="B32" s="18" t="s">
        <v>41</v>
      </c>
      <c r="C32" s="162">
        <f>'02- KOMUNALNI'!C32+'04-H.G.I.'!C32</f>
        <v>5574</v>
      </c>
      <c r="D32" s="162">
        <f>'02- KOMUNALNI'!D32+'04-H.G.I.'!D32</f>
        <v>4692.58</v>
      </c>
      <c r="E32" s="157">
        <f t="shared" ref="E32:E94" si="3">D32/C32</f>
        <v>0.84186939361320412</v>
      </c>
      <c r="F32" s="82">
        <v>250</v>
      </c>
    </row>
    <row r="33" spans="1:6" s="72" customFormat="1" ht="30" customHeight="1" x14ac:dyDescent="0.25">
      <c r="A33" s="42"/>
      <c r="B33" s="18" t="s">
        <v>42</v>
      </c>
      <c r="C33" s="162">
        <f>'02- KOMUNALNI'!C33+'04-H.G.I.'!C33</f>
        <v>1105</v>
      </c>
      <c r="D33" s="162">
        <f>'02- KOMUNALNI'!D33+'04-H.G.I.'!D33</f>
        <v>1040.7</v>
      </c>
      <c r="E33" s="157">
        <f t="shared" si="3"/>
        <v>0.94180995475113127</v>
      </c>
      <c r="F33" s="82">
        <v>25</v>
      </c>
    </row>
    <row r="34" spans="1:6" ht="30" customHeight="1" x14ac:dyDescent="0.25">
      <c r="A34" s="9" t="s">
        <v>1</v>
      </c>
      <c r="B34" s="8" t="s">
        <v>43</v>
      </c>
      <c r="C34" s="162">
        <f>'02- KOMUNALNI'!C34+'04-H.G.I.'!C34</f>
        <v>273</v>
      </c>
      <c r="D34" s="162">
        <f>'02- KOMUNALNI'!D34+'04-H.G.I.'!D34</f>
        <v>242.31</v>
      </c>
      <c r="E34" s="157">
        <f t="shared" si="3"/>
        <v>0.88758241758241763</v>
      </c>
      <c r="F34" s="82">
        <v>0</v>
      </c>
    </row>
    <row r="35" spans="1:6" ht="30" customHeight="1" x14ac:dyDescent="0.25">
      <c r="A35" s="9"/>
      <c r="B35" s="8" t="s">
        <v>44</v>
      </c>
      <c r="C35" s="162">
        <f>'02- KOMUNALNI'!C35+'04-H.G.I.'!C35</f>
        <v>972</v>
      </c>
      <c r="D35" s="162">
        <f>'02- KOMUNALNI'!D35+'04-H.G.I.'!D35</f>
        <v>642.54</v>
      </c>
      <c r="E35" s="157">
        <f t="shared" si="3"/>
        <v>0.66104938271604929</v>
      </c>
      <c r="F35" s="82"/>
    </row>
    <row r="36" spans="1:6" ht="30" customHeight="1" x14ac:dyDescent="0.25">
      <c r="A36" s="9"/>
      <c r="B36" s="8" t="s">
        <v>45</v>
      </c>
      <c r="C36" s="162">
        <f>'02- KOMUNALNI'!C36+'04-H.G.I.'!C36</f>
        <v>862</v>
      </c>
      <c r="D36" s="162">
        <f>'02- KOMUNALNI'!D36+'04-H.G.I.'!D36</f>
        <v>811.78000000000009</v>
      </c>
      <c r="E36" s="157">
        <f t="shared" si="3"/>
        <v>0.94174013921113697</v>
      </c>
      <c r="F36" s="82"/>
    </row>
    <row r="37" spans="1:6" ht="30" customHeight="1" x14ac:dyDescent="0.25">
      <c r="A37" s="9" t="s">
        <v>1</v>
      </c>
      <c r="B37" s="8" t="s">
        <v>46</v>
      </c>
      <c r="C37" s="162">
        <f>'02- KOMUNALNI'!C37+'04-H.G.I.'!C37</f>
        <v>0</v>
      </c>
      <c r="D37" s="162">
        <f>'02- KOMUNALNI'!D37+'04-H.G.I.'!D37</f>
        <v>0</v>
      </c>
      <c r="E37" s="157"/>
      <c r="F37" s="82"/>
    </row>
    <row r="38" spans="1:6" ht="30" customHeight="1" x14ac:dyDescent="0.25">
      <c r="A38" s="9"/>
      <c r="B38" s="8" t="s">
        <v>47</v>
      </c>
      <c r="C38" s="162">
        <f>'02- KOMUNALNI'!C38+'04-H.G.I.'!C38</f>
        <v>573</v>
      </c>
      <c r="D38" s="162">
        <f>'02- KOMUNALNI'!D38+'04-H.G.I.'!D38</f>
        <v>572.70000000000005</v>
      </c>
      <c r="E38" s="157"/>
      <c r="F38" s="82">
        <v>2500</v>
      </c>
    </row>
    <row r="39" spans="1:6" ht="30" customHeight="1" x14ac:dyDescent="0.25">
      <c r="A39" s="9"/>
      <c r="B39" s="8" t="s">
        <v>48</v>
      </c>
      <c r="C39" s="162">
        <f>'02- KOMUNALNI'!C39+'04-H.G.I.'!C39</f>
        <v>4695</v>
      </c>
      <c r="D39" s="162">
        <f>'02- KOMUNALNI'!D39+'04-H.G.I.'!D39</f>
        <v>5253.46</v>
      </c>
      <c r="E39" s="157">
        <f t="shared" si="3"/>
        <v>1.1189478168264111</v>
      </c>
      <c r="F39" s="82">
        <v>5000</v>
      </c>
    </row>
    <row r="40" spans="1:6" ht="30" customHeight="1" x14ac:dyDescent="0.25">
      <c r="A40" s="9"/>
      <c r="B40" s="8" t="s">
        <v>49</v>
      </c>
      <c r="C40" s="162">
        <f>'02- KOMUNALNI'!C40+'04-H.G.I.'!C40</f>
        <v>3858</v>
      </c>
      <c r="D40" s="162">
        <f>'02- KOMUNALNI'!D40+'04-H.G.I.'!D40</f>
        <v>4162.9799999999996</v>
      </c>
      <c r="E40" s="157">
        <f t="shared" si="3"/>
        <v>1.0790513219284603</v>
      </c>
      <c r="F40" s="82"/>
    </row>
    <row r="41" spans="1:6" ht="30" customHeight="1" x14ac:dyDescent="0.25">
      <c r="A41" s="9"/>
      <c r="B41" s="8" t="s">
        <v>133</v>
      </c>
      <c r="C41" s="162">
        <f>'02- KOMUNALNI'!C41+'04-H.G.I.'!C41</f>
        <v>0</v>
      </c>
      <c r="D41" s="162">
        <f>'02- KOMUNALNI'!D41+'04-H.G.I.'!D41</f>
        <v>0</v>
      </c>
      <c r="E41" s="157"/>
      <c r="F41" s="82"/>
    </row>
    <row r="42" spans="1:6" ht="30" customHeight="1" x14ac:dyDescent="0.25">
      <c r="A42" s="9"/>
      <c r="B42" s="8" t="s">
        <v>139</v>
      </c>
      <c r="C42" s="162">
        <f>'02- KOMUNALNI'!C42+'04-H.G.I.'!C42</f>
        <v>0</v>
      </c>
      <c r="D42" s="162">
        <f>'02- KOMUNALNI'!D42+'04-H.G.I.'!D42</f>
        <v>0</v>
      </c>
      <c r="E42" s="157"/>
      <c r="F42" s="82"/>
    </row>
    <row r="43" spans="1:6" ht="30" customHeight="1" x14ac:dyDescent="0.25">
      <c r="A43" s="9"/>
      <c r="B43" s="8" t="s">
        <v>50</v>
      </c>
      <c r="C43" s="162">
        <f>'02- KOMUNALNI'!C43+'04-H.G.I.'!C43</f>
        <v>137</v>
      </c>
      <c r="D43" s="162">
        <f>'02- KOMUNALNI'!D43+'04-H.G.I.'!D43</f>
        <v>136.93</v>
      </c>
      <c r="E43" s="157"/>
      <c r="F43" s="82"/>
    </row>
    <row r="44" spans="1:6" ht="30" customHeight="1" x14ac:dyDescent="0.25">
      <c r="A44" s="9"/>
      <c r="B44" s="8" t="s">
        <v>51</v>
      </c>
      <c r="C44" s="162">
        <f>'02- KOMUNALNI'!C44+'04-H.G.I.'!C44</f>
        <v>0</v>
      </c>
      <c r="D44" s="162">
        <f>'02- KOMUNALNI'!D44+'04-H.G.I.'!D44</f>
        <v>0</v>
      </c>
      <c r="E44" s="157"/>
      <c r="F44" s="82"/>
    </row>
    <row r="45" spans="1:6" ht="30" customHeight="1" x14ac:dyDescent="0.25">
      <c r="A45" s="9"/>
      <c r="B45" s="8" t="s">
        <v>134</v>
      </c>
      <c r="C45" s="162">
        <f>'02- KOMUNALNI'!C45+'04-H.G.I.'!C45</f>
        <v>0</v>
      </c>
      <c r="D45" s="162">
        <f>'02- KOMUNALNI'!D45+'04-H.G.I.'!D45</f>
        <v>0</v>
      </c>
      <c r="E45" s="157"/>
      <c r="F45" s="82"/>
    </row>
    <row r="46" spans="1:6" ht="30" hidden="1" customHeight="1" x14ac:dyDescent="0.25">
      <c r="A46" s="9"/>
      <c r="B46" s="8"/>
      <c r="C46" s="162">
        <f>'02- KOMUNALNI'!C46+'04-H.G.I.'!C46</f>
        <v>0</v>
      </c>
      <c r="D46" s="162">
        <f>'02- KOMUNALNI'!D46+'04-H.G.I.'!D46</f>
        <v>0</v>
      </c>
      <c r="E46" s="157"/>
      <c r="F46" s="82"/>
    </row>
    <row r="47" spans="1:6" ht="30" customHeight="1" x14ac:dyDescent="0.25">
      <c r="A47" s="9"/>
      <c r="B47" s="8" t="s">
        <v>52</v>
      </c>
      <c r="C47" s="162">
        <f>'02- KOMUNALNI'!C47+'04-H.G.I.'!C47</f>
        <v>19500</v>
      </c>
      <c r="D47" s="162">
        <f>'02- KOMUNALNI'!D47+'04-H.G.I.'!D47</f>
        <v>23394.1</v>
      </c>
      <c r="E47" s="157">
        <f t="shared" si="3"/>
        <v>1.1996974358974357</v>
      </c>
      <c r="F47" s="82"/>
    </row>
    <row r="48" spans="1:6" s="75" customFormat="1" ht="30" customHeight="1" x14ac:dyDescent="0.25">
      <c r="A48" s="49" t="s">
        <v>7</v>
      </c>
      <c r="B48" s="50" t="s">
        <v>53</v>
      </c>
      <c r="C48" s="164">
        <f>C49+C50+C51+C52+C53+C54+C55+C56+C57+C58+C59+C60+C61+C62+C63+C64+C65+C66+C67+C68+C69+C70+C71+C72+C73+C75+C76+C77+C78+C79+C80+C81+C82+C83+C84+C85+C86+C87+C88+C89+C90+C91+C92+C93+C94+C95+C96+C97+C98+C74</f>
        <v>396509</v>
      </c>
      <c r="D48" s="164">
        <f>D49+D50+D51+D52+D53+D54+D55+D56+D57+D58+D59+D60+D61+D62+D63+D64+D65+D66+D67+D68+D69+D70+D71+D72+D73+D75+D76+D77+D78+D79+D80+D81+D82+D83+D84+D85+D86+D87+D88+D89+D90+D91+D92+D93+D94+D95+D96+D97+D98+D74</f>
        <v>400988.71999999991</v>
      </c>
      <c r="E48" s="153">
        <f t="shared" si="3"/>
        <v>1.0112979024435762</v>
      </c>
      <c r="F48" s="93">
        <f t="shared" ref="F48" si="4">F49+F50+F51+F52+F53+F54+F55+F56+F57+F58+F59+F60+F61+F62+F63+F64+F65+F66+F67+F68+F69+F70+F71+F72+F73+F75+F76+F77+F78+F79+F80+F81+F82+F83+F84+F85+F86+F87+F88+F89+F90+F91+F92+F93+F94+F95+F96+F97+F98+F74</f>
        <v>62960</v>
      </c>
    </row>
    <row r="49" spans="1:6" ht="30" customHeight="1" x14ac:dyDescent="0.25">
      <c r="A49" s="9"/>
      <c r="B49" s="8" t="s">
        <v>54</v>
      </c>
      <c r="C49" s="162">
        <f>'02- KOMUNALNI'!C49+'04-H.G.I.'!C49</f>
        <v>482</v>
      </c>
      <c r="D49" s="162">
        <f>'02- KOMUNALNI'!D49+'04-H.G.I.'!D49</f>
        <v>552.30000000000007</v>
      </c>
      <c r="E49" s="157">
        <f t="shared" si="3"/>
        <v>1.1458506224066392</v>
      </c>
      <c r="F49" s="82"/>
    </row>
    <row r="50" spans="1:6" ht="30" customHeight="1" x14ac:dyDescent="0.25">
      <c r="A50" s="9"/>
      <c r="B50" s="8" t="s">
        <v>55</v>
      </c>
      <c r="C50" s="162">
        <f>'02- KOMUNALNI'!C50+'04-H.G.I.'!C50</f>
        <v>0</v>
      </c>
      <c r="D50" s="162">
        <f>'02- KOMUNALNI'!D50+'04-H.G.I.'!D50</f>
        <v>34.51</v>
      </c>
      <c r="E50" s="157"/>
      <c r="F50" s="82"/>
    </row>
    <row r="51" spans="1:6" ht="30" customHeight="1" x14ac:dyDescent="0.25">
      <c r="A51" s="9"/>
      <c r="B51" s="8" t="s">
        <v>56</v>
      </c>
      <c r="C51" s="162">
        <f>'02- KOMUNALNI'!C51+'04-H.G.I.'!C51</f>
        <v>43</v>
      </c>
      <c r="D51" s="162">
        <f>'02- KOMUNALNI'!D51+'04-H.G.I.'!D51</f>
        <v>80.650000000000006</v>
      </c>
      <c r="E51" s="157"/>
      <c r="F51" s="82"/>
    </row>
    <row r="52" spans="1:6" ht="30" customHeight="1" x14ac:dyDescent="0.25">
      <c r="A52" s="9"/>
      <c r="B52" s="8" t="s">
        <v>57</v>
      </c>
      <c r="C52" s="162">
        <f>'02- KOMUNALNI'!C52+'04-H.G.I.'!C52</f>
        <v>436</v>
      </c>
      <c r="D52" s="162">
        <f>'02- KOMUNALNI'!D52+'04-H.G.I.'!D52</f>
        <v>421.32</v>
      </c>
      <c r="E52" s="157">
        <f t="shared" si="3"/>
        <v>0.96633027522935777</v>
      </c>
      <c r="F52" s="82">
        <v>500</v>
      </c>
    </row>
    <row r="53" spans="1:6" ht="30" customHeight="1" x14ac:dyDescent="0.25">
      <c r="A53" s="9"/>
      <c r="B53" s="8" t="s">
        <v>58</v>
      </c>
      <c r="C53" s="162">
        <f>'02- KOMUNALNI'!C53+'04-H.G.I.'!C53</f>
        <v>600</v>
      </c>
      <c r="D53" s="162">
        <f>'02- KOMUNALNI'!D53+'04-H.G.I.'!D53</f>
        <v>600</v>
      </c>
      <c r="E53" s="157"/>
      <c r="F53" s="82"/>
    </row>
    <row r="54" spans="1:6" ht="30" customHeight="1" x14ac:dyDescent="0.25">
      <c r="A54" s="9"/>
      <c r="B54" s="8" t="s">
        <v>59</v>
      </c>
      <c r="C54" s="162">
        <f>'02- KOMUNALNI'!C54+'04-H.G.I.'!C54</f>
        <v>128</v>
      </c>
      <c r="D54" s="162">
        <f>'02- KOMUNALNI'!D54+'04-H.G.I.'!D54</f>
        <v>127.42</v>
      </c>
      <c r="E54" s="157">
        <f t="shared" si="3"/>
        <v>0.99546875000000001</v>
      </c>
      <c r="F54" s="82"/>
    </row>
    <row r="55" spans="1:6" ht="30" customHeight="1" x14ac:dyDescent="0.25">
      <c r="A55" s="9"/>
      <c r="B55" s="19" t="s">
        <v>60</v>
      </c>
      <c r="C55" s="162">
        <f>'02- KOMUNALNI'!C55+'04-H.G.I.'!C55</f>
        <v>30085</v>
      </c>
      <c r="D55" s="162">
        <f>'02- KOMUNALNI'!D55+'04-H.G.I.'!D55</f>
        <v>26532.61</v>
      </c>
      <c r="E55" s="157">
        <f t="shared" si="3"/>
        <v>0.88192155559248797</v>
      </c>
      <c r="F55" s="82">
        <v>120</v>
      </c>
    </row>
    <row r="56" spans="1:6" ht="30" customHeight="1" x14ac:dyDescent="0.25">
      <c r="A56" s="9"/>
      <c r="B56" s="19" t="s">
        <v>61</v>
      </c>
      <c r="C56" s="162">
        <f>'02- KOMUNALNI'!C56+'04-H.G.I.'!C56</f>
        <v>0</v>
      </c>
      <c r="D56" s="162">
        <f>'02- KOMUNALNI'!D56+'04-H.G.I.'!D56</f>
        <v>0</v>
      </c>
      <c r="E56" s="157"/>
      <c r="F56" s="82"/>
    </row>
    <row r="57" spans="1:6" ht="30" customHeight="1" x14ac:dyDescent="0.25">
      <c r="A57" s="9"/>
      <c r="B57" s="8" t="s">
        <v>62</v>
      </c>
      <c r="C57" s="162">
        <f>'02- KOMUNALNI'!C57+'04-H.G.I.'!C57</f>
        <v>122</v>
      </c>
      <c r="D57" s="162">
        <f>'02- KOMUNALNI'!D57+'04-H.G.I.'!D57</f>
        <v>102</v>
      </c>
      <c r="E57" s="157">
        <f t="shared" si="3"/>
        <v>0.83606557377049184</v>
      </c>
      <c r="F57" s="82"/>
    </row>
    <row r="58" spans="1:6" ht="30" customHeight="1" x14ac:dyDescent="0.25">
      <c r="A58" s="9"/>
      <c r="B58" s="8" t="s">
        <v>135</v>
      </c>
      <c r="C58" s="162">
        <f>'02- KOMUNALNI'!C58+'04-H.G.I.'!C58</f>
        <v>0</v>
      </c>
      <c r="D58" s="162">
        <f>'02- KOMUNALNI'!D58+'04-H.G.I.'!D58</f>
        <v>0</v>
      </c>
      <c r="E58" s="157"/>
      <c r="F58" s="82"/>
    </row>
    <row r="59" spans="1:6" ht="30" hidden="1" customHeight="1" x14ac:dyDescent="0.25">
      <c r="A59" s="9"/>
      <c r="B59" s="8"/>
      <c r="C59" s="162">
        <f>'02- KOMUNALNI'!C59+'04-H.G.I.'!C59</f>
        <v>0</v>
      </c>
      <c r="D59" s="162">
        <f>'02- KOMUNALNI'!D59+'04-H.G.I.'!D59</f>
        <v>0</v>
      </c>
      <c r="E59" s="157"/>
      <c r="F59" s="82"/>
    </row>
    <row r="60" spans="1:6" ht="30" customHeight="1" x14ac:dyDescent="0.25">
      <c r="A60" s="9"/>
      <c r="B60" s="8" t="s">
        <v>63</v>
      </c>
      <c r="C60" s="162">
        <f>'02- KOMUNALNI'!C60+'04-H.G.I.'!C60</f>
        <v>167</v>
      </c>
      <c r="D60" s="162">
        <f>'02- KOMUNALNI'!D60+'04-H.G.I.'!D60</f>
        <v>139.37</v>
      </c>
      <c r="E60" s="157">
        <f t="shared" si="3"/>
        <v>0.83455089820359285</v>
      </c>
      <c r="F60" s="82">
        <v>1300</v>
      </c>
    </row>
    <row r="61" spans="1:6" ht="30" customHeight="1" x14ac:dyDescent="0.25">
      <c r="A61" s="9"/>
      <c r="B61" s="8" t="s">
        <v>64</v>
      </c>
      <c r="C61" s="162">
        <f>'02- KOMUNALNI'!C61+'04-H.G.I.'!C61</f>
        <v>0</v>
      </c>
      <c r="D61" s="162">
        <f>'02- KOMUNALNI'!D61+'04-H.G.I.'!D61</f>
        <v>0</v>
      </c>
      <c r="E61" s="157"/>
      <c r="F61" s="82"/>
    </row>
    <row r="62" spans="1:6" ht="30" customHeight="1" x14ac:dyDescent="0.25">
      <c r="A62" s="9"/>
      <c r="B62" s="8" t="s">
        <v>65</v>
      </c>
      <c r="C62" s="162">
        <f>'02- KOMUNALNI'!C62+'04-H.G.I.'!C62</f>
        <v>0</v>
      </c>
      <c r="D62" s="162">
        <f>'02- KOMUNALNI'!D62+'04-H.G.I.'!D62</f>
        <v>0</v>
      </c>
      <c r="E62" s="157"/>
      <c r="F62" s="82"/>
    </row>
    <row r="63" spans="1:6" ht="30" customHeight="1" x14ac:dyDescent="0.25">
      <c r="A63" s="9"/>
      <c r="B63" s="8" t="s">
        <v>136</v>
      </c>
      <c r="C63" s="162">
        <f>'02- KOMUNALNI'!C63+'04-H.G.I.'!C63</f>
        <v>0</v>
      </c>
      <c r="D63" s="162">
        <f>'02- KOMUNALNI'!D63+'04-H.G.I.'!D63</f>
        <v>0</v>
      </c>
      <c r="E63" s="157"/>
      <c r="F63" s="82"/>
    </row>
    <row r="64" spans="1:6" ht="30" hidden="1" customHeight="1" x14ac:dyDescent="0.25">
      <c r="A64" s="9"/>
      <c r="B64" s="8"/>
      <c r="C64" s="162">
        <f>'02- KOMUNALNI'!C64+'04-H.G.I.'!C64</f>
        <v>0</v>
      </c>
      <c r="D64" s="162">
        <f>'02- KOMUNALNI'!D64+'04-H.G.I.'!D64</f>
        <v>0</v>
      </c>
      <c r="E64" s="157"/>
      <c r="F64" s="82"/>
    </row>
    <row r="65" spans="1:6" ht="30" customHeight="1" x14ac:dyDescent="0.25">
      <c r="A65" s="9"/>
      <c r="B65" s="8" t="s">
        <v>66</v>
      </c>
      <c r="C65" s="162">
        <f>'02- KOMUNALNI'!C65+'04-H.G.I.'!C65</f>
        <v>1778</v>
      </c>
      <c r="D65" s="162">
        <f>'02- KOMUNALNI'!D65+'04-H.G.I.'!D65</f>
        <v>1811.06</v>
      </c>
      <c r="E65" s="157">
        <f t="shared" si="3"/>
        <v>1.01859392575928</v>
      </c>
      <c r="F65" s="82"/>
    </row>
    <row r="66" spans="1:6" ht="30" customHeight="1" x14ac:dyDescent="0.25">
      <c r="A66" s="9"/>
      <c r="B66" s="8" t="s">
        <v>67</v>
      </c>
      <c r="C66" s="162">
        <f>'02- KOMUNALNI'!C66+'04-H.G.I.'!C66</f>
        <v>0</v>
      </c>
      <c r="D66" s="162">
        <f>'02- KOMUNALNI'!D66+'04-H.G.I.'!D66</f>
        <v>13.41</v>
      </c>
      <c r="E66" s="157" t="e">
        <f t="shared" si="3"/>
        <v>#DIV/0!</v>
      </c>
      <c r="F66" s="82"/>
    </row>
    <row r="67" spans="1:6" ht="30" hidden="1" customHeight="1" x14ac:dyDescent="0.25">
      <c r="A67" s="9"/>
      <c r="B67" s="8" t="s">
        <v>68</v>
      </c>
      <c r="C67" s="162">
        <f>'02- KOMUNALNI'!C67+'04-H.G.I.'!C67</f>
        <v>0</v>
      </c>
      <c r="D67" s="162">
        <f>'02- KOMUNALNI'!D67+'04-H.G.I.'!D67</f>
        <v>0</v>
      </c>
      <c r="E67" s="157"/>
      <c r="F67" s="82"/>
    </row>
    <row r="68" spans="1:6" ht="30" hidden="1" customHeight="1" x14ac:dyDescent="0.25">
      <c r="A68" s="9"/>
      <c r="B68" s="8" t="s">
        <v>137</v>
      </c>
      <c r="C68" s="162">
        <f>'02- KOMUNALNI'!C68+'04-H.G.I.'!C68</f>
        <v>0</v>
      </c>
      <c r="D68" s="162">
        <f>'02- KOMUNALNI'!D68+'04-H.G.I.'!D68</f>
        <v>0</v>
      </c>
      <c r="E68" s="157"/>
      <c r="F68" s="82"/>
    </row>
    <row r="69" spans="1:6" ht="30" hidden="1" customHeight="1" x14ac:dyDescent="0.25">
      <c r="A69" s="9"/>
      <c r="B69" s="8" t="s">
        <v>138</v>
      </c>
      <c r="C69" s="162">
        <f>'02- KOMUNALNI'!C69+'04-H.G.I.'!C69</f>
        <v>0</v>
      </c>
      <c r="D69" s="162">
        <f>'02- KOMUNALNI'!D69+'04-H.G.I.'!D69</f>
        <v>0</v>
      </c>
      <c r="E69" s="157"/>
      <c r="F69" s="82"/>
    </row>
    <row r="70" spans="1:6" ht="30" hidden="1" customHeight="1" x14ac:dyDescent="0.25">
      <c r="A70" s="9"/>
      <c r="B70" s="8" t="s">
        <v>69</v>
      </c>
      <c r="C70" s="162">
        <f>'02- KOMUNALNI'!C70+'04-H.G.I.'!C70</f>
        <v>0</v>
      </c>
      <c r="D70" s="162">
        <f>'02- KOMUNALNI'!D70+'04-H.G.I.'!D70</f>
        <v>0</v>
      </c>
      <c r="E70" s="157"/>
      <c r="F70" s="82"/>
    </row>
    <row r="71" spans="1:6" ht="30" customHeight="1" x14ac:dyDescent="0.25">
      <c r="A71" s="9"/>
      <c r="B71" s="8" t="s">
        <v>70</v>
      </c>
      <c r="C71" s="162">
        <f>'02- KOMUNALNI'!C71+'04-H.G.I.'!C71</f>
        <v>0</v>
      </c>
      <c r="D71" s="162">
        <f>'02- KOMUNALNI'!D71+'04-H.G.I.'!D71</f>
        <v>0</v>
      </c>
      <c r="E71" s="157"/>
      <c r="F71" s="82"/>
    </row>
    <row r="72" spans="1:6" ht="30" customHeight="1" x14ac:dyDescent="0.25">
      <c r="A72" s="9"/>
      <c r="B72" s="8" t="s">
        <v>71</v>
      </c>
      <c r="C72" s="162">
        <f>'02- KOMUNALNI'!C72+'04-H.G.I.'!C72</f>
        <v>0</v>
      </c>
      <c r="D72" s="162">
        <f>'02- KOMUNALNI'!D72+'04-H.G.I.'!D72</f>
        <v>0</v>
      </c>
      <c r="E72" s="157"/>
      <c r="F72" s="82"/>
    </row>
    <row r="73" spans="1:6" ht="30" hidden="1" customHeight="1" x14ac:dyDescent="0.25">
      <c r="A73" s="9"/>
      <c r="B73" s="8" t="s">
        <v>72</v>
      </c>
      <c r="C73" s="162">
        <f>'02- KOMUNALNI'!C73+'04-H.G.I.'!C73</f>
        <v>0</v>
      </c>
      <c r="D73" s="162">
        <f>'02- KOMUNALNI'!D73+'04-H.G.I.'!D73</f>
        <v>0</v>
      </c>
      <c r="E73" s="157"/>
      <c r="F73" s="82"/>
    </row>
    <row r="74" spans="1:6" ht="30" customHeight="1" x14ac:dyDescent="0.25">
      <c r="A74" s="9"/>
      <c r="B74" s="8" t="s">
        <v>73</v>
      </c>
      <c r="C74" s="162">
        <f>'02- KOMUNALNI'!C74+'04-H.G.I.'!C74</f>
        <v>200</v>
      </c>
      <c r="D74" s="162">
        <f>'02- KOMUNALNI'!D74+'04-H.G.I.'!D74</f>
        <v>0</v>
      </c>
      <c r="E74" s="157">
        <f t="shared" si="3"/>
        <v>0</v>
      </c>
      <c r="F74" s="82"/>
    </row>
    <row r="75" spans="1:6" ht="30" customHeight="1" x14ac:dyDescent="0.25">
      <c r="A75" s="9"/>
      <c r="B75" s="8" t="s">
        <v>74</v>
      </c>
      <c r="C75" s="162">
        <f>'02- KOMUNALNI'!C75+'04-H.G.I.'!C75</f>
        <v>0</v>
      </c>
      <c r="D75" s="162">
        <f>'02- KOMUNALNI'!D75+'04-H.G.I.'!D75</f>
        <v>0</v>
      </c>
      <c r="E75" s="157" t="e">
        <f t="shared" si="3"/>
        <v>#DIV/0!</v>
      </c>
      <c r="F75" s="82">
        <v>7240</v>
      </c>
    </row>
    <row r="76" spans="1:6" ht="30" customHeight="1" x14ac:dyDescent="0.25">
      <c r="A76" s="9"/>
      <c r="B76" s="8" t="s">
        <v>75</v>
      </c>
      <c r="C76" s="162">
        <f>'02- KOMUNALNI'!C76+'04-H.G.I.'!C76</f>
        <v>0</v>
      </c>
      <c r="D76" s="162">
        <f>'02- KOMUNALNI'!D76+'04-H.G.I.'!D76</f>
        <v>0</v>
      </c>
      <c r="E76" s="157"/>
      <c r="F76" s="82"/>
    </row>
    <row r="77" spans="1:6" ht="30" hidden="1" customHeight="1" x14ac:dyDescent="0.25">
      <c r="A77" s="9"/>
      <c r="B77" s="8" t="s">
        <v>76</v>
      </c>
      <c r="C77" s="162">
        <f>'02- KOMUNALNI'!C77+'04-H.G.I.'!C77</f>
        <v>0</v>
      </c>
      <c r="D77" s="162">
        <f>'02- KOMUNALNI'!D77+'04-H.G.I.'!D77</f>
        <v>0</v>
      </c>
      <c r="E77" s="157"/>
      <c r="F77" s="82"/>
    </row>
    <row r="78" spans="1:6" ht="30" customHeight="1" x14ac:dyDescent="0.25">
      <c r="A78" s="9"/>
      <c r="B78" s="8" t="s">
        <v>77</v>
      </c>
      <c r="C78" s="162">
        <f>'02- KOMUNALNI'!C78+'04-H.G.I.'!C78</f>
        <v>390</v>
      </c>
      <c r="D78" s="162">
        <f>'02- KOMUNALNI'!D78+'04-H.G.I.'!D78</f>
        <v>370</v>
      </c>
      <c r="E78" s="157">
        <f t="shared" si="3"/>
        <v>0.94871794871794868</v>
      </c>
      <c r="F78" s="82">
        <v>0</v>
      </c>
    </row>
    <row r="79" spans="1:6" ht="36.75" customHeight="1" x14ac:dyDescent="0.25">
      <c r="A79" s="9"/>
      <c r="B79" s="8" t="s">
        <v>78</v>
      </c>
      <c r="C79" s="162">
        <f>'02- KOMUNALNI'!C79+'04-H.G.I.'!C79</f>
        <v>0</v>
      </c>
      <c r="D79" s="162">
        <f>'02- KOMUNALNI'!D79+'04-H.G.I.'!D79</f>
        <v>200</v>
      </c>
      <c r="E79" s="157"/>
      <c r="F79" s="82"/>
    </row>
    <row r="80" spans="1:6" ht="30" customHeight="1" x14ac:dyDescent="0.25">
      <c r="A80" s="9"/>
      <c r="B80" s="8" t="s">
        <v>79</v>
      </c>
      <c r="C80" s="162">
        <f>'02- KOMUNALNI'!C80+'04-H.G.I.'!C80</f>
        <v>0</v>
      </c>
      <c r="D80" s="162">
        <f>'02- KOMUNALNI'!D80+'04-H.G.I.'!D80</f>
        <v>0</v>
      </c>
      <c r="E80" s="157"/>
      <c r="F80" s="82"/>
    </row>
    <row r="81" spans="1:6" ht="30" customHeight="1" x14ac:dyDescent="0.25">
      <c r="A81" s="9"/>
      <c r="B81" s="8" t="s">
        <v>80</v>
      </c>
      <c r="C81" s="162">
        <f>'02- KOMUNALNI'!C81+'04-H.G.I.'!C81</f>
        <v>40078</v>
      </c>
      <c r="D81" s="162">
        <f>'02- KOMUNALNI'!D81+'04-H.G.I.'!D81</f>
        <v>43959.31</v>
      </c>
      <c r="E81" s="157">
        <f t="shared" si="3"/>
        <v>1.0968439043864464</v>
      </c>
      <c r="F81" s="82"/>
    </row>
    <row r="82" spans="1:6" ht="30" customHeight="1" x14ac:dyDescent="0.25">
      <c r="A82" s="9"/>
      <c r="B82" s="8" t="s">
        <v>81</v>
      </c>
      <c r="C82" s="162">
        <f>'02- KOMUNALNI'!C82+'04-H.G.I.'!C82</f>
        <v>8698</v>
      </c>
      <c r="D82" s="162">
        <f>'02- KOMUNALNI'!D82+'04-H.G.I.'!D82</f>
        <v>10397.200000000001</v>
      </c>
      <c r="E82" s="157">
        <f t="shared" si="3"/>
        <v>1.1953552540813981</v>
      </c>
      <c r="F82" s="82"/>
    </row>
    <row r="83" spans="1:6" ht="30" customHeight="1" x14ac:dyDescent="0.25">
      <c r="A83" s="9"/>
      <c r="B83" s="8" t="s">
        <v>82</v>
      </c>
      <c r="C83" s="162">
        <f>'02- KOMUNALNI'!C83+'04-H.G.I.'!C83</f>
        <v>80867</v>
      </c>
      <c r="D83" s="162">
        <f>'02- KOMUNALNI'!D83+'04-H.G.I.'!D83</f>
        <v>82523.05</v>
      </c>
      <c r="E83" s="157">
        <f t="shared" si="3"/>
        <v>1.0204786872271756</v>
      </c>
      <c r="F83" s="82"/>
    </row>
    <row r="84" spans="1:6" ht="30" customHeight="1" x14ac:dyDescent="0.25">
      <c r="A84" s="9"/>
      <c r="B84" s="8" t="s">
        <v>83</v>
      </c>
      <c r="C84" s="162">
        <f>'02- KOMUNALNI'!C84+'04-H.G.I.'!C84</f>
        <v>107103</v>
      </c>
      <c r="D84" s="162">
        <f>'02- KOMUNALNI'!D84+'04-H.G.I.'!D84</f>
        <v>111782.21</v>
      </c>
      <c r="E84" s="157">
        <f t="shared" si="3"/>
        <v>1.0436888789296286</v>
      </c>
      <c r="F84" s="82"/>
    </row>
    <row r="85" spans="1:6" ht="30" customHeight="1" x14ac:dyDescent="0.25">
      <c r="A85" s="9"/>
      <c r="B85" s="8" t="s">
        <v>84</v>
      </c>
      <c r="C85" s="162">
        <f>'02- KOMUNALNI'!C85+'04-H.G.I.'!C85</f>
        <v>178</v>
      </c>
      <c r="D85" s="162">
        <f>'02- KOMUNALNI'!D85+'04-H.G.I.'!D85</f>
        <v>1475.35</v>
      </c>
      <c r="E85" s="157">
        <f t="shared" si="3"/>
        <v>8.2884831460674153</v>
      </c>
      <c r="F85" s="82">
        <v>50000</v>
      </c>
    </row>
    <row r="86" spans="1:6" ht="30" customHeight="1" x14ac:dyDescent="0.25">
      <c r="A86" s="9"/>
      <c r="B86" s="8" t="s">
        <v>85</v>
      </c>
      <c r="C86" s="162">
        <f>'02- KOMUNALNI'!C86+'04-H.G.I.'!C86</f>
        <v>31238</v>
      </c>
      <c r="D86" s="162">
        <f>'02- KOMUNALNI'!D86+'04-H.G.I.'!D86</f>
        <v>25644.27</v>
      </c>
      <c r="E86" s="157">
        <f t="shared" si="3"/>
        <v>0.82093187784109101</v>
      </c>
      <c r="F86" s="82"/>
    </row>
    <row r="87" spans="1:6" ht="30" customHeight="1" x14ac:dyDescent="0.25">
      <c r="A87" s="9"/>
      <c r="B87" s="8" t="s">
        <v>131</v>
      </c>
      <c r="C87" s="162">
        <f>'02- KOMUNALNI'!C87+'04-H.G.I.'!C87</f>
        <v>4789</v>
      </c>
      <c r="D87" s="162">
        <f>'02- KOMUNALNI'!D87+'04-H.G.I.'!D87</f>
        <v>5294.16</v>
      </c>
      <c r="E87" s="157">
        <f t="shared" si="3"/>
        <v>1.1054833994570892</v>
      </c>
      <c r="F87" s="82"/>
    </row>
    <row r="88" spans="1:6" ht="30" customHeight="1" x14ac:dyDescent="0.25">
      <c r="A88" s="9"/>
      <c r="B88" s="8" t="s">
        <v>86</v>
      </c>
      <c r="C88" s="162">
        <f>'02- KOMUNALNI'!C88+'04-H.G.I.'!C88</f>
        <v>94</v>
      </c>
      <c r="D88" s="162">
        <f>'02- KOMUNALNI'!D88+'04-H.G.I.'!D88</f>
        <v>93.68</v>
      </c>
      <c r="E88" s="157"/>
      <c r="F88" s="82"/>
    </row>
    <row r="89" spans="1:6" ht="30" customHeight="1" x14ac:dyDescent="0.25">
      <c r="A89" s="9"/>
      <c r="B89" s="8" t="s">
        <v>173</v>
      </c>
      <c r="C89" s="162">
        <f>'02- KOMUNALNI'!C89+'04-H.G.I.'!C89</f>
        <v>5953</v>
      </c>
      <c r="D89" s="162">
        <f>'02- KOMUNALNI'!D89+'04-H.G.I.'!D89</f>
        <v>5752.6</v>
      </c>
      <c r="E89" s="157">
        <f t="shared" si="3"/>
        <v>0.96633630102469348</v>
      </c>
      <c r="F89" s="82">
        <v>3800</v>
      </c>
    </row>
    <row r="90" spans="1:6" ht="30" customHeight="1" x14ac:dyDescent="0.25">
      <c r="A90" s="9"/>
      <c r="B90" s="8" t="s">
        <v>163</v>
      </c>
      <c r="C90" s="162">
        <f>'02- KOMUNALNI'!C90+'04-H.G.I.'!C90</f>
        <v>1968</v>
      </c>
      <c r="D90" s="162">
        <f>'02- KOMUNALNI'!D90+'04-H.G.I.'!D90</f>
        <v>1767.86</v>
      </c>
      <c r="E90" s="157">
        <f t="shared" si="3"/>
        <v>0.89830284552845518</v>
      </c>
      <c r="F90" s="82"/>
    </row>
    <row r="91" spans="1:6" ht="30" customHeight="1" x14ac:dyDescent="0.25">
      <c r="A91" s="9"/>
      <c r="B91" s="8" t="s">
        <v>89</v>
      </c>
      <c r="C91" s="162">
        <f>'02- KOMUNALNI'!C91+'04-H.G.I.'!C91</f>
        <v>0</v>
      </c>
      <c r="D91" s="162">
        <f>'02- KOMUNALNI'!D91+'04-H.G.I.'!D91</f>
        <v>0</v>
      </c>
      <c r="E91" s="157" t="e">
        <f t="shared" si="3"/>
        <v>#DIV/0!</v>
      </c>
      <c r="F91" s="82"/>
    </row>
    <row r="92" spans="1:6" ht="30" hidden="1" customHeight="1" x14ac:dyDescent="0.25">
      <c r="A92" s="9"/>
      <c r="B92" s="8" t="s">
        <v>90</v>
      </c>
      <c r="C92" s="162">
        <f>'02- KOMUNALNI'!C92+'04-H.G.I.'!C92</f>
        <v>0</v>
      </c>
      <c r="D92" s="162">
        <f>'02- KOMUNALNI'!D92+'04-H.G.I.'!D92</f>
        <v>0</v>
      </c>
      <c r="E92" s="157"/>
      <c r="F92" s="82"/>
    </row>
    <row r="93" spans="1:6" ht="30" customHeight="1" x14ac:dyDescent="0.25">
      <c r="A93" s="9"/>
      <c r="B93" s="8" t="s">
        <v>161</v>
      </c>
      <c r="C93" s="162">
        <f>'02- KOMUNALNI'!C93+'04-H.G.I.'!C93</f>
        <v>81112</v>
      </c>
      <c r="D93" s="162">
        <f>'02- KOMUNALNI'!D93+'04-H.G.I.'!D93</f>
        <v>81112.66</v>
      </c>
      <c r="E93" s="157">
        <f t="shared" si="3"/>
        <v>1.0000081368971299</v>
      </c>
      <c r="F93" s="82"/>
    </row>
    <row r="94" spans="1:6" ht="30" customHeight="1" x14ac:dyDescent="0.25">
      <c r="A94" s="9"/>
      <c r="B94" s="8" t="s">
        <v>162</v>
      </c>
      <c r="C94" s="162">
        <f>'02- KOMUNALNI'!C94+'04-H.G.I.'!C94</f>
        <v>0</v>
      </c>
      <c r="D94" s="162">
        <f>'02- KOMUNALNI'!D94+'04-H.G.I.'!D94</f>
        <v>0</v>
      </c>
      <c r="E94" s="157" t="e">
        <f t="shared" si="3"/>
        <v>#DIV/0!</v>
      </c>
      <c r="F94" s="82"/>
    </row>
    <row r="95" spans="1:6" ht="30" customHeight="1" x14ac:dyDescent="0.25">
      <c r="A95" s="9"/>
      <c r="B95" s="8" t="s">
        <v>91</v>
      </c>
      <c r="C95" s="162">
        <f>'02- KOMUNALNI'!C95+'04-H.G.I.'!C95</f>
        <v>0</v>
      </c>
      <c r="D95" s="162">
        <f>'02- KOMUNALNI'!D95+'04-H.G.I.'!D95</f>
        <v>199.08</v>
      </c>
      <c r="E95" s="157"/>
      <c r="F95" s="82"/>
    </row>
    <row r="96" spans="1:6" ht="30" customHeight="1" x14ac:dyDescent="0.25">
      <c r="A96" s="9"/>
      <c r="B96" s="8" t="s">
        <v>92</v>
      </c>
      <c r="C96" s="162">
        <f>'02- KOMUNALNI'!C96+'04-H.G.I.'!C96</f>
        <v>0</v>
      </c>
      <c r="D96" s="162">
        <f>'02- KOMUNALNI'!D96+'04-H.G.I.'!D96</f>
        <v>0</v>
      </c>
      <c r="E96" s="157"/>
      <c r="F96" s="82"/>
    </row>
    <row r="97" spans="1:6" ht="30" customHeight="1" x14ac:dyDescent="0.25">
      <c r="A97" s="9"/>
      <c r="B97" s="8" t="s">
        <v>93</v>
      </c>
      <c r="C97" s="162">
        <f>'02- KOMUNALNI'!C97+'04-H.G.I.'!C97</f>
        <v>0</v>
      </c>
      <c r="D97" s="162">
        <f>'02- KOMUNALNI'!D97+'04-H.G.I.'!D97</f>
        <v>2.64</v>
      </c>
      <c r="E97" s="157"/>
      <c r="F97" s="82"/>
    </row>
    <row r="98" spans="1:6" ht="30" customHeight="1" x14ac:dyDescent="0.25">
      <c r="A98" s="9"/>
      <c r="B98" s="8" t="s">
        <v>132</v>
      </c>
      <c r="C98" s="162">
        <f>'02- KOMUNALNI'!C98+'04-H.G.I.'!C98</f>
        <v>0</v>
      </c>
      <c r="D98" s="162">
        <f>'02- KOMUNALNI'!D98+'04-H.G.I.'!D98</f>
        <v>0</v>
      </c>
      <c r="E98" s="157"/>
      <c r="F98" s="82"/>
    </row>
    <row r="99" spans="1:6" s="75" customFormat="1" ht="30" customHeight="1" x14ac:dyDescent="0.25">
      <c r="A99" s="49" t="s">
        <v>9</v>
      </c>
      <c r="B99" s="50" t="s">
        <v>94</v>
      </c>
      <c r="C99" s="164">
        <f>C100</f>
        <v>311733</v>
      </c>
      <c r="D99" s="164">
        <f>D100</f>
        <v>310350.83999999997</v>
      </c>
      <c r="E99" s="153">
        <f t="shared" ref="E99:E134" si="5">D99/C99</f>
        <v>0.99556620569525833</v>
      </c>
      <c r="F99" s="93">
        <f t="shared" ref="F99" si="6">F100</f>
        <v>0</v>
      </c>
    </row>
    <row r="100" spans="1:6" ht="30" customHeight="1" x14ac:dyDescent="0.25">
      <c r="A100" s="9" t="s">
        <v>1</v>
      </c>
      <c r="B100" s="8" t="s">
        <v>95</v>
      </c>
      <c r="C100" s="162">
        <f>'02- KOMUNALNI'!C100+'04-H.G.I.'!C100</f>
        <v>311733</v>
      </c>
      <c r="D100" s="162">
        <f>'02- KOMUNALNI'!D100+'04-H.G.I.'!D100</f>
        <v>310350.83999999997</v>
      </c>
      <c r="E100" s="157">
        <f t="shared" si="5"/>
        <v>0.99556620569525833</v>
      </c>
      <c r="F100" s="82"/>
    </row>
    <row r="101" spans="1:6" s="75" customFormat="1" ht="30" customHeight="1" x14ac:dyDescent="0.25">
      <c r="A101" s="49" t="s">
        <v>11</v>
      </c>
      <c r="B101" s="50" t="s">
        <v>96</v>
      </c>
      <c r="C101" s="164">
        <f>C102+C103+C104</f>
        <v>44915</v>
      </c>
      <c r="D101" s="164">
        <f>D102+D103+D104</f>
        <v>42594.990000000005</v>
      </c>
      <c r="E101" s="153">
        <f t="shared" si="5"/>
        <v>0.94834665479238578</v>
      </c>
      <c r="F101" s="93">
        <f t="shared" ref="F101" si="7">F102+F103+F104</f>
        <v>15570</v>
      </c>
    </row>
    <row r="102" spans="1:6" s="79" customFormat="1" ht="30" customHeight="1" x14ac:dyDescent="0.25">
      <c r="A102" s="9"/>
      <c r="B102" s="8" t="s">
        <v>97</v>
      </c>
      <c r="C102" s="162">
        <f>'02- KOMUNALNI'!C102+'04-H.G.I.'!C102</f>
        <v>2160</v>
      </c>
      <c r="D102" s="162">
        <f>'02- KOMUNALNI'!D102+'04-H.G.I.'!D102</f>
        <v>2001.48</v>
      </c>
      <c r="E102" s="157">
        <f t="shared" si="5"/>
        <v>0.92661111111111116</v>
      </c>
      <c r="F102" s="82">
        <v>9080</v>
      </c>
    </row>
    <row r="103" spans="1:6" ht="30" customHeight="1" x14ac:dyDescent="0.25">
      <c r="A103" s="9"/>
      <c r="B103" s="8" t="s">
        <v>98</v>
      </c>
      <c r="C103" s="162">
        <f>'02- KOMUNALNI'!C103+'04-H.G.I.'!C103</f>
        <v>34150</v>
      </c>
      <c r="D103" s="162">
        <f>'02- KOMUNALNI'!D103+'04-H.G.I.'!D103</f>
        <v>32406.720000000001</v>
      </c>
      <c r="E103" s="157">
        <f t="shared" si="5"/>
        <v>0.94895226939970723</v>
      </c>
      <c r="F103" s="82"/>
    </row>
    <row r="104" spans="1:6" ht="30" customHeight="1" x14ac:dyDescent="0.25">
      <c r="A104" s="9"/>
      <c r="B104" s="8" t="s">
        <v>99</v>
      </c>
      <c r="C104" s="162">
        <f>'02- KOMUNALNI'!C104+'04-H.G.I.'!C104</f>
        <v>8605</v>
      </c>
      <c r="D104" s="162">
        <f>'02- KOMUNALNI'!D104+'04-H.G.I.'!D104</f>
        <v>8186.7899999999972</v>
      </c>
      <c r="E104" s="157">
        <f t="shared" si="5"/>
        <v>0.95139918651946509</v>
      </c>
      <c r="F104" s="82">
        <v>6490</v>
      </c>
    </row>
    <row r="105" spans="1:6" s="75" customFormat="1" ht="30" customHeight="1" x14ac:dyDescent="0.25">
      <c r="A105" s="49" t="s">
        <v>15</v>
      </c>
      <c r="B105" s="50" t="s">
        <v>100</v>
      </c>
      <c r="C105" s="164">
        <f>C106</f>
        <v>0</v>
      </c>
      <c r="D105" s="164">
        <f>D106</f>
        <v>1002.1</v>
      </c>
      <c r="E105" s="153" t="e">
        <f t="shared" si="5"/>
        <v>#DIV/0!</v>
      </c>
      <c r="F105" s="93">
        <f t="shared" ref="F105" si="8">F106</f>
        <v>0</v>
      </c>
    </row>
    <row r="106" spans="1:6" ht="30" customHeight="1" x14ac:dyDescent="0.25">
      <c r="A106" s="39"/>
      <c r="B106" s="16" t="s">
        <v>101</v>
      </c>
      <c r="C106" s="162">
        <f>'02- KOMUNALNI'!C106+'04-H.G.I.'!C106</f>
        <v>0</v>
      </c>
      <c r="D106" s="162">
        <f>'02- KOMUNALNI'!D106+'04-H.G.I.'!D106</f>
        <v>1002.1</v>
      </c>
      <c r="E106" s="157"/>
      <c r="F106" s="36">
        <f>'02- KOMUNALNI'!F106+'04-H.G.I.'!F106</f>
        <v>0</v>
      </c>
    </row>
    <row r="107" spans="1:6" s="52" customFormat="1" ht="30" customHeight="1" x14ac:dyDescent="0.25">
      <c r="A107" s="49" t="s">
        <v>19</v>
      </c>
      <c r="B107" s="50" t="s">
        <v>148</v>
      </c>
      <c r="C107" s="164">
        <f>C108</f>
        <v>0</v>
      </c>
      <c r="D107" s="164">
        <f>D108</f>
        <v>0</v>
      </c>
      <c r="E107" s="153" t="e">
        <f t="shared" si="5"/>
        <v>#DIV/0!</v>
      </c>
      <c r="F107" s="93">
        <f>F108</f>
        <v>0</v>
      </c>
    </row>
    <row r="108" spans="1:6" s="6" customFormat="1" ht="30" customHeight="1" x14ac:dyDescent="0.25">
      <c r="A108" s="39"/>
      <c r="B108" s="16" t="s">
        <v>148</v>
      </c>
      <c r="C108" s="162">
        <f>'02- KOMUNALNI'!C108+'04-H.G.I.'!C108</f>
        <v>0</v>
      </c>
      <c r="D108" s="162">
        <f>'02- KOMUNALNI'!D108+'04-H.G.I.'!D108</f>
        <v>0</v>
      </c>
      <c r="E108" s="157"/>
      <c r="F108" s="82"/>
    </row>
    <row r="109" spans="1:6" s="75" customFormat="1" ht="30" customHeight="1" x14ac:dyDescent="0.25">
      <c r="A109" s="49" t="s">
        <v>21</v>
      </c>
      <c r="B109" s="50" t="s">
        <v>102</v>
      </c>
      <c r="C109" s="164">
        <f>C110+C111+C112+C113+C114+C115+C116+C117+C118+C119+C120+C121+C122+C123+C124+C125</f>
        <v>62381</v>
      </c>
      <c r="D109" s="164">
        <f>D110+D111+D112+D113+D114+D115+D116+D117+D118+D119+D120+D121+D122+D123+D124+D125</f>
        <v>65465.57</v>
      </c>
      <c r="E109" s="153">
        <f t="shared" si="5"/>
        <v>1.0494472675975057</v>
      </c>
      <c r="F109" s="93">
        <f t="shared" ref="F109" si="9">F110+F111+F112+F113+F114+F115+F116+F117+F118+F119+F120+F121+F122+F123+F124+F125</f>
        <v>85</v>
      </c>
    </row>
    <row r="110" spans="1:6" ht="30" customHeight="1" x14ac:dyDescent="0.25">
      <c r="A110" s="9"/>
      <c r="B110" s="8" t="s">
        <v>103</v>
      </c>
      <c r="C110" s="162">
        <f>'02- KOMUNALNI'!C110+'04-H.G.I.'!C110</f>
        <v>303</v>
      </c>
      <c r="D110" s="162">
        <f>'02- KOMUNALNI'!D110+'04-H.G.I.'!D110</f>
        <v>265.13</v>
      </c>
      <c r="E110" s="157">
        <f t="shared" si="5"/>
        <v>0.87501650165016498</v>
      </c>
      <c r="F110" s="82"/>
    </row>
    <row r="111" spans="1:6" ht="30" customHeight="1" x14ac:dyDescent="0.25">
      <c r="A111" s="9"/>
      <c r="B111" s="8" t="s">
        <v>104</v>
      </c>
      <c r="C111" s="162">
        <f>'02- KOMUNALNI'!C111+'04-H.G.I.'!C111</f>
        <v>0</v>
      </c>
      <c r="D111" s="162">
        <f>'02- KOMUNALNI'!D111+'04-H.G.I.'!D111</f>
        <v>0</v>
      </c>
      <c r="E111" s="157" t="e">
        <f t="shared" si="5"/>
        <v>#DIV/0!</v>
      </c>
      <c r="F111" s="82"/>
    </row>
    <row r="112" spans="1:6" ht="30" customHeight="1" x14ac:dyDescent="0.25">
      <c r="A112" s="9"/>
      <c r="B112" s="8" t="s">
        <v>105</v>
      </c>
      <c r="C112" s="162">
        <f>'02- KOMUNALNI'!C112+'04-H.G.I.'!C112</f>
        <v>10749</v>
      </c>
      <c r="D112" s="162">
        <f>'02- KOMUNALNI'!D112+'04-H.G.I.'!D112</f>
        <v>10740.560000000001</v>
      </c>
      <c r="E112" s="157">
        <f t="shared" si="5"/>
        <v>0.99921481068006335</v>
      </c>
      <c r="F112" s="82"/>
    </row>
    <row r="113" spans="1:6" ht="30" customHeight="1" x14ac:dyDescent="0.25">
      <c r="A113" s="9" t="s">
        <v>1</v>
      </c>
      <c r="B113" s="8" t="s">
        <v>106</v>
      </c>
      <c r="C113" s="162">
        <f>'02- KOMUNALNI'!C113+'04-H.G.I.'!C113</f>
        <v>43418</v>
      </c>
      <c r="D113" s="162">
        <f>'02- KOMUNALNI'!D113+'04-H.G.I.'!D113</f>
        <v>46421.72</v>
      </c>
      <c r="E113" s="157">
        <f t="shared" si="5"/>
        <v>1.0691814454834401</v>
      </c>
      <c r="F113" s="82"/>
    </row>
    <row r="114" spans="1:6" ht="30" customHeight="1" x14ac:dyDescent="0.25">
      <c r="A114" s="9"/>
      <c r="B114" s="8" t="s">
        <v>107</v>
      </c>
      <c r="C114" s="162">
        <f>'02- KOMUNALNI'!C114+'04-H.G.I.'!C114</f>
        <v>0</v>
      </c>
      <c r="D114" s="162">
        <f>'02- KOMUNALNI'!D114+'04-H.G.I.'!D114</f>
        <v>0</v>
      </c>
      <c r="E114" s="157"/>
      <c r="F114" s="82"/>
    </row>
    <row r="115" spans="1:6" ht="30" customHeight="1" x14ac:dyDescent="0.25">
      <c r="A115" s="9"/>
      <c r="B115" s="8" t="s">
        <v>108</v>
      </c>
      <c r="C115" s="162">
        <f>'02- KOMUNALNI'!C115+'04-H.G.I.'!C115</f>
        <v>7010</v>
      </c>
      <c r="D115" s="162">
        <f>'02- KOMUNALNI'!D115+'04-H.G.I.'!D115</f>
        <v>7238.2</v>
      </c>
      <c r="E115" s="157">
        <f t="shared" si="5"/>
        <v>1.0325534950071327</v>
      </c>
      <c r="F115" s="82"/>
    </row>
    <row r="116" spans="1:6" ht="30" customHeight="1" x14ac:dyDescent="0.25">
      <c r="A116" s="9"/>
      <c r="B116" s="8" t="s">
        <v>109</v>
      </c>
      <c r="C116" s="162">
        <f>'02- KOMUNALNI'!C116+'04-H.G.I.'!C116</f>
        <v>0</v>
      </c>
      <c r="D116" s="162">
        <f>'02- KOMUNALNI'!D116+'04-H.G.I.'!D116</f>
        <v>0</v>
      </c>
      <c r="E116" s="157"/>
      <c r="F116" s="82">
        <v>70</v>
      </c>
    </row>
    <row r="117" spans="1:6" ht="30" customHeight="1" x14ac:dyDescent="0.25">
      <c r="A117" s="9"/>
      <c r="B117" s="8" t="s">
        <v>110</v>
      </c>
      <c r="C117" s="162">
        <f>'02- KOMUNALNI'!C117+'04-H.G.I.'!C117</f>
        <v>0</v>
      </c>
      <c r="D117" s="162">
        <f>'02- KOMUNALNI'!D117+'04-H.G.I.'!D117</f>
        <v>0</v>
      </c>
      <c r="E117" s="157"/>
      <c r="F117" s="82"/>
    </row>
    <row r="118" spans="1:6" ht="30" customHeight="1" x14ac:dyDescent="0.25">
      <c r="A118" s="9"/>
      <c r="B118" s="8" t="s">
        <v>111</v>
      </c>
      <c r="C118" s="162">
        <f>'02- KOMUNALNI'!C118+'04-H.G.I.'!C118</f>
        <v>0</v>
      </c>
      <c r="D118" s="162">
        <f>'02- KOMUNALNI'!D118+'04-H.G.I.'!D118</f>
        <v>0</v>
      </c>
      <c r="E118" s="157"/>
      <c r="F118" s="82"/>
    </row>
    <row r="119" spans="1:6" ht="30" hidden="1" customHeight="1" x14ac:dyDescent="0.25">
      <c r="A119" s="9"/>
      <c r="B119" s="8" t="s">
        <v>112</v>
      </c>
      <c r="C119" s="162">
        <f>'02- KOMUNALNI'!C119+'04-H.G.I.'!C119</f>
        <v>0</v>
      </c>
      <c r="D119" s="162">
        <f>'02- KOMUNALNI'!D119+'04-H.G.I.'!D119</f>
        <v>0</v>
      </c>
      <c r="E119" s="157"/>
      <c r="F119" s="82"/>
    </row>
    <row r="120" spans="1:6" ht="30" hidden="1" customHeight="1" x14ac:dyDescent="0.25">
      <c r="A120" s="9"/>
      <c r="B120" s="8" t="s">
        <v>113</v>
      </c>
      <c r="C120" s="162">
        <f>'02- KOMUNALNI'!C120+'04-H.G.I.'!C120</f>
        <v>0</v>
      </c>
      <c r="D120" s="162">
        <f>'02- KOMUNALNI'!D120+'04-H.G.I.'!D120</f>
        <v>0</v>
      </c>
      <c r="E120" s="157"/>
      <c r="F120" s="82"/>
    </row>
    <row r="121" spans="1:6" ht="30" customHeight="1" x14ac:dyDescent="0.25">
      <c r="A121" s="9"/>
      <c r="B121" s="8" t="s">
        <v>130</v>
      </c>
      <c r="C121" s="162">
        <f>'02- KOMUNALNI'!C121+'04-H.G.I.'!C121</f>
        <v>0</v>
      </c>
      <c r="D121" s="162">
        <f>'02- KOMUNALNI'!D121+'04-H.G.I.'!D121</f>
        <v>0</v>
      </c>
      <c r="E121" s="157"/>
      <c r="F121" s="82"/>
    </row>
    <row r="122" spans="1:6" ht="30" customHeight="1" x14ac:dyDescent="0.25">
      <c r="A122" s="9"/>
      <c r="B122" s="8" t="s">
        <v>115</v>
      </c>
      <c r="C122" s="162">
        <f>'02- KOMUNALNI'!C122+'04-H.G.I.'!C122</f>
        <v>396</v>
      </c>
      <c r="D122" s="162">
        <f>'02- KOMUNALNI'!D122+'04-H.G.I.'!D122</f>
        <v>689.96</v>
      </c>
      <c r="E122" s="157">
        <f t="shared" si="5"/>
        <v>1.7423232323232325</v>
      </c>
      <c r="F122" s="82"/>
    </row>
    <row r="123" spans="1:6" ht="30" customHeight="1" x14ac:dyDescent="0.25">
      <c r="A123" s="9"/>
      <c r="B123" s="8" t="s">
        <v>116</v>
      </c>
      <c r="C123" s="162">
        <f>'02- KOMUNALNI'!C123+'04-H.G.I.'!C123</f>
        <v>0</v>
      </c>
      <c r="D123" s="162">
        <f>'02- KOMUNALNI'!D123+'04-H.G.I.'!D123</f>
        <v>0</v>
      </c>
      <c r="E123" s="157" t="e">
        <f t="shared" si="5"/>
        <v>#DIV/0!</v>
      </c>
      <c r="F123" s="82">
        <v>15</v>
      </c>
    </row>
    <row r="124" spans="1:6" ht="30" customHeight="1" x14ac:dyDescent="0.25">
      <c r="A124" s="9"/>
      <c r="B124" s="8" t="s">
        <v>117</v>
      </c>
      <c r="C124" s="162">
        <f>'02- KOMUNALNI'!C124+'04-H.G.I.'!C124</f>
        <v>0</v>
      </c>
      <c r="D124" s="162">
        <f>'02- KOMUNALNI'!D124+'04-H.G.I.'!D124</f>
        <v>0</v>
      </c>
      <c r="E124" s="157"/>
      <c r="F124" s="82"/>
    </row>
    <row r="125" spans="1:6" ht="30" customHeight="1" x14ac:dyDescent="0.25">
      <c r="A125" s="9"/>
      <c r="B125" s="8" t="s">
        <v>118</v>
      </c>
      <c r="C125" s="162">
        <f>'02- KOMUNALNI'!C125+'04-H.G.I.'!C125</f>
        <v>505</v>
      </c>
      <c r="D125" s="162">
        <f>'02- KOMUNALNI'!D125+'04-H.G.I.'!D125</f>
        <v>110</v>
      </c>
      <c r="E125" s="157">
        <f t="shared" si="5"/>
        <v>0.21782178217821782</v>
      </c>
      <c r="F125" s="82"/>
    </row>
    <row r="126" spans="1:6" s="75" customFormat="1" ht="30" customHeight="1" x14ac:dyDescent="0.25">
      <c r="A126" s="54" t="s">
        <v>23</v>
      </c>
      <c r="B126" s="55" t="s">
        <v>119</v>
      </c>
      <c r="C126" s="165">
        <f>C127+C128</f>
        <v>704</v>
      </c>
      <c r="D126" s="165">
        <f>D127+D128</f>
        <v>594.37</v>
      </c>
      <c r="E126" s="153">
        <f t="shared" si="5"/>
        <v>0.84427556818181815</v>
      </c>
      <c r="F126" s="94">
        <f>F127+F128</f>
        <v>0</v>
      </c>
    </row>
    <row r="127" spans="1:6" ht="30" customHeight="1" x14ac:dyDescent="0.25">
      <c r="A127" s="9"/>
      <c r="B127" s="8" t="s">
        <v>120</v>
      </c>
      <c r="C127" s="162">
        <f>'02- KOMUNALNI'!C127+'04-H.G.I.'!C127</f>
        <v>0</v>
      </c>
      <c r="D127" s="162">
        <f>'02- KOMUNALNI'!D127+'04-H.G.I.'!D127</f>
        <v>0</v>
      </c>
      <c r="E127" s="157"/>
      <c r="F127" s="82"/>
    </row>
    <row r="128" spans="1:6" ht="30" customHeight="1" x14ac:dyDescent="0.25">
      <c r="A128" s="9"/>
      <c r="B128" s="8" t="s">
        <v>164</v>
      </c>
      <c r="C128" s="162">
        <f>'02- KOMUNALNI'!C128+'04-H.G.I.'!C128</f>
        <v>704</v>
      </c>
      <c r="D128" s="162">
        <f>'02- KOMUNALNI'!D128+'04-H.G.I.'!D128</f>
        <v>594.37</v>
      </c>
      <c r="E128" s="157">
        <f t="shared" si="5"/>
        <v>0.84427556818181815</v>
      </c>
      <c r="F128" s="82"/>
    </row>
    <row r="129" spans="1:6" s="75" customFormat="1" ht="30" customHeight="1" x14ac:dyDescent="0.25">
      <c r="A129" s="54" t="s">
        <v>25</v>
      </c>
      <c r="B129" s="55" t="s">
        <v>122</v>
      </c>
      <c r="C129" s="165">
        <f>C130+C131+C132+C133</f>
        <v>106</v>
      </c>
      <c r="D129" s="165">
        <f>D130+D131+D132+D133</f>
        <v>106.67</v>
      </c>
      <c r="E129" s="153">
        <f t="shared" si="5"/>
        <v>1.0063207547169812</v>
      </c>
      <c r="F129" s="94">
        <f t="shared" ref="F129" si="10">F130+F131+F132+F133</f>
        <v>0</v>
      </c>
    </row>
    <row r="130" spans="1:6" s="72" customFormat="1" ht="30" customHeight="1" x14ac:dyDescent="0.25">
      <c r="A130" s="44"/>
      <c r="B130" s="18" t="s">
        <v>123</v>
      </c>
      <c r="C130" s="162">
        <f>'02- KOMUNALNI'!C130+'04-H.G.I.'!C130</f>
        <v>106</v>
      </c>
      <c r="D130" s="162">
        <f>'02- KOMUNALNI'!D130+'04-H.G.I.'!D130</f>
        <v>106.67</v>
      </c>
      <c r="E130" s="157">
        <f t="shared" si="5"/>
        <v>1.0063207547169812</v>
      </c>
      <c r="F130" s="82"/>
    </row>
    <row r="131" spans="1:6" ht="51" customHeight="1" x14ac:dyDescent="0.25">
      <c r="A131" s="9"/>
      <c r="B131" s="8" t="s">
        <v>124</v>
      </c>
      <c r="C131" s="162">
        <f>'02- KOMUNALNI'!C131+'04-H.G.I.'!C131</f>
        <v>0</v>
      </c>
      <c r="D131" s="162">
        <f>'02- KOMUNALNI'!D131+'04-H.G.I.'!D131</f>
        <v>0</v>
      </c>
      <c r="E131" s="157"/>
      <c r="F131" s="82"/>
    </row>
    <row r="132" spans="1:6" ht="30" customHeight="1" x14ac:dyDescent="0.25">
      <c r="A132" s="9"/>
      <c r="B132" s="8" t="s">
        <v>125</v>
      </c>
      <c r="C132" s="162">
        <f>'02- KOMUNALNI'!C132+'04-H.G.I.'!C132</f>
        <v>0</v>
      </c>
      <c r="D132" s="162">
        <f>'02- KOMUNALNI'!D132+'04-H.G.I.'!D132</f>
        <v>0</v>
      </c>
      <c r="E132" s="157"/>
      <c r="F132" s="82"/>
    </row>
    <row r="133" spans="1:6" ht="30" customHeight="1" x14ac:dyDescent="0.25">
      <c r="A133" s="9"/>
      <c r="B133" s="8" t="s">
        <v>126</v>
      </c>
      <c r="C133" s="162">
        <f>'02- KOMUNALNI'!C133+'04-H.G.I.'!C133</f>
        <v>0</v>
      </c>
      <c r="D133" s="162">
        <f>'02- KOMUNALNI'!D133+'04-H.G.I.'!D133</f>
        <v>0</v>
      </c>
      <c r="E133" s="157"/>
      <c r="F133" s="82"/>
    </row>
    <row r="134" spans="1:6" s="74" customFormat="1" ht="30" customHeight="1" x14ac:dyDescent="0.25">
      <c r="A134" s="12" t="s">
        <v>27</v>
      </c>
      <c r="B134" s="22" t="s">
        <v>128</v>
      </c>
      <c r="C134" s="173">
        <f t="shared" ref="C134:F134" si="11">C9-C29</f>
        <v>239838</v>
      </c>
      <c r="D134" s="166">
        <f t="shared" si="11"/>
        <v>256845.69999999995</v>
      </c>
      <c r="E134" s="153">
        <f t="shared" si="5"/>
        <v>1.070913283132781</v>
      </c>
      <c r="F134" s="95">
        <f t="shared" si="11"/>
        <v>339810</v>
      </c>
    </row>
  </sheetData>
  <mergeCells count="13">
    <mergeCell ref="B4:E4"/>
    <mergeCell ref="A6:A8"/>
    <mergeCell ref="B6:B8"/>
    <mergeCell ref="C6:C8"/>
    <mergeCell ref="D6:D8"/>
    <mergeCell ref="E6:E8"/>
    <mergeCell ref="F6:F8"/>
    <mergeCell ref="A26:A28"/>
    <mergeCell ref="B26:B28"/>
    <mergeCell ref="C26:C28"/>
    <mergeCell ref="D26:D28"/>
    <mergeCell ref="E26:E28"/>
    <mergeCell ref="F26:F28"/>
  </mergeCells>
  <phoneticPr fontId="52" type="noConversion"/>
  <pageMargins left="0.7" right="0.7" top="0.75" bottom="0.75" header="0.3" footer="0.3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34"/>
  <sheetViews>
    <sheetView topLeftCell="A124" workbookViewId="0">
      <selection activeCell="E113" sqref="E113"/>
    </sheetView>
  </sheetViews>
  <sheetFormatPr defaultRowHeight="15" x14ac:dyDescent="0.25"/>
  <cols>
    <col min="1" max="1" width="7.140625" style="38" customWidth="1"/>
    <col min="2" max="2" width="31.140625" style="45" customWidth="1"/>
    <col min="3" max="4" width="17.5703125" style="27" customWidth="1"/>
    <col min="5" max="5" width="19.42578125" style="27" customWidth="1"/>
    <col min="6" max="6" width="52.140625" style="96" hidden="1" customWidth="1"/>
    <col min="7" max="16384" width="9.140625" style="45"/>
  </cols>
  <sheetData>
    <row r="1" spans="1:6" ht="18" customHeight="1" x14ac:dyDescent="0.25">
      <c r="A1" s="29"/>
      <c r="B1" s="30"/>
      <c r="C1" s="31"/>
      <c r="D1" s="31"/>
      <c r="E1" s="31"/>
      <c r="F1" s="86"/>
    </row>
    <row r="2" spans="1:6" s="75" customFormat="1" x14ac:dyDescent="0.25">
      <c r="A2" s="64"/>
      <c r="B2" s="14" t="s">
        <v>0</v>
      </c>
      <c r="C2" s="65"/>
      <c r="D2" s="65"/>
      <c r="E2" s="65"/>
      <c r="F2" s="87"/>
    </row>
    <row r="3" spans="1:6" s="47" customFormat="1" ht="15.75" x14ac:dyDescent="0.25">
      <c r="A3" s="1" t="s">
        <v>1</v>
      </c>
      <c r="B3" s="81" t="s">
        <v>156</v>
      </c>
      <c r="C3" s="25"/>
      <c r="D3" s="25"/>
      <c r="E3" s="25"/>
      <c r="F3" s="88"/>
    </row>
    <row r="4" spans="1:6" s="75" customFormat="1" ht="15.75" x14ac:dyDescent="0.25">
      <c r="A4" s="66"/>
      <c r="B4" s="181" t="s">
        <v>157</v>
      </c>
      <c r="C4" s="181"/>
      <c r="D4" s="181"/>
      <c r="E4" s="181"/>
      <c r="F4" s="89"/>
    </row>
    <row r="5" spans="1:6" s="75" customFormat="1" ht="15.75" x14ac:dyDescent="0.25">
      <c r="A5" s="66"/>
      <c r="B5" s="62"/>
      <c r="C5" s="63"/>
      <c r="D5" s="63"/>
      <c r="E5" s="63"/>
      <c r="F5" s="90"/>
    </row>
    <row r="6" spans="1:6" s="73" customFormat="1" ht="15" customHeight="1" x14ac:dyDescent="0.25">
      <c r="A6" s="182" t="s">
        <v>1</v>
      </c>
      <c r="B6" s="185" t="s">
        <v>2</v>
      </c>
      <c r="C6" s="188" t="s">
        <v>158</v>
      </c>
      <c r="D6" s="188" t="s">
        <v>159</v>
      </c>
      <c r="E6" s="188" t="s">
        <v>160</v>
      </c>
      <c r="F6" s="194" t="s">
        <v>151</v>
      </c>
    </row>
    <row r="7" spans="1:6" s="73" customFormat="1" ht="15" customHeight="1" x14ac:dyDescent="0.25">
      <c r="A7" s="183"/>
      <c r="B7" s="186"/>
      <c r="C7" s="189"/>
      <c r="D7" s="189"/>
      <c r="E7" s="189"/>
      <c r="F7" s="195"/>
    </row>
    <row r="8" spans="1:6" s="73" customFormat="1" ht="38.25" customHeight="1" x14ac:dyDescent="0.25">
      <c r="A8" s="184"/>
      <c r="B8" s="187"/>
      <c r="C8" s="190"/>
      <c r="D8" s="190"/>
      <c r="E8" s="190"/>
      <c r="F8" s="196"/>
    </row>
    <row r="9" spans="1:6" s="73" customFormat="1" ht="30" customHeight="1" x14ac:dyDescent="0.25">
      <c r="A9" s="2" t="s">
        <v>3</v>
      </c>
      <c r="B9" s="15" t="s">
        <v>4</v>
      </c>
      <c r="C9" s="3">
        <f>C10+C11+C12+C13+C14+C15+C16+C17+C18+C19+C20+C21+C22+C23+C24+C25</f>
        <v>0</v>
      </c>
      <c r="D9" s="3">
        <f>D10+D11+D12+D13+D14+D15+D16+D17+D18+D19+D20+D21+D22+D23+D24+D25</f>
        <v>0</v>
      </c>
      <c r="E9" s="3">
        <f>E10+E11+E12+E13+E14+E15+E16+E17+E18+E19+E20+E21+E22+E23+E24+E25</f>
        <v>0</v>
      </c>
      <c r="F9" s="91">
        <f>F10+F11+F12+F13+F14+F15+F16+F17+F18+F19+F20+F21+F22+F23+F24+F25</f>
        <v>130000</v>
      </c>
    </row>
    <row r="10" spans="1:6" ht="30" customHeight="1" x14ac:dyDescent="0.25">
      <c r="A10" s="35" t="s">
        <v>5</v>
      </c>
      <c r="B10" s="16" t="s">
        <v>6</v>
      </c>
      <c r="C10" s="36">
        <v>0</v>
      </c>
      <c r="D10" s="36"/>
      <c r="E10" s="36">
        <v>0</v>
      </c>
      <c r="F10" s="82"/>
    </row>
    <row r="11" spans="1:6" ht="30" customHeight="1" x14ac:dyDescent="0.25">
      <c r="A11" s="37" t="s">
        <v>7</v>
      </c>
      <c r="B11" s="8" t="s">
        <v>8</v>
      </c>
      <c r="C11" s="36">
        <v>0</v>
      </c>
      <c r="D11" s="36"/>
      <c r="E11" s="36">
        <v>0</v>
      </c>
      <c r="F11" s="82"/>
    </row>
    <row r="12" spans="1:6" ht="30" customHeight="1" x14ac:dyDescent="0.25">
      <c r="A12" s="37" t="s">
        <v>9</v>
      </c>
      <c r="B12" s="8" t="s">
        <v>10</v>
      </c>
      <c r="C12" s="36">
        <v>0</v>
      </c>
      <c r="D12" s="36"/>
      <c r="E12" s="36">
        <v>0</v>
      </c>
      <c r="F12" s="82"/>
    </row>
    <row r="13" spans="1:6" ht="30" customHeight="1" x14ac:dyDescent="0.25">
      <c r="A13" s="35" t="s">
        <v>11</v>
      </c>
      <c r="B13" s="8" t="s">
        <v>12</v>
      </c>
      <c r="C13" s="36">
        <v>0</v>
      </c>
      <c r="D13" s="36"/>
      <c r="E13" s="36">
        <v>0</v>
      </c>
      <c r="F13" s="82"/>
    </row>
    <row r="14" spans="1:6" ht="30" customHeight="1" x14ac:dyDescent="0.25">
      <c r="A14" s="37" t="s">
        <v>13</v>
      </c>
      <c r="B14" s="8" t="s">
        <v>14</v>
      </c>
      <c r="C14" s="36">
        <v>0</v>
      </c>
      <c r="D14" s="36"/>
      <c r="E14" s="36">
        <v>0</v>
      </c>
      <c r="F14" s="82"/>
    </row>
    <row r="15" spans="1:6" ht="30" customHeight="1" x14ac:dyDescent="0.25">
      <c r="A15" s="37" t="s">
        <v>15</v>
      </c>
      <c r="B15" s="8" t="s">
        <v>16</v>
      </c>
      <c r="C15" s="36">
        <v>0</v>
      </c>
      <c r="D15" s="36"/>
      <c r="E15" s="36">
        <v>0</v>
      </c>
      <c r="F15" s="82"/>
    </row>
    <row r="16" spans="1:6" ht="30" customHeight="1" x14ac:dyDescent="0.25">
      <c r="A16" s="35" t="s">
        <v>17</v>
      </c>
      <c r="B16" s="8" t="s">
        <v>18</v>
      </c>
      <c r="C16" s="36">
        <v>0</v>
      </c>
      <c r="D16" s="36"/>
      <c r="E16" s="36">
        <v>0</v>
      </c>
      <c r="F16" s="82"/>
    </row>
    <row r="17" spans="1:6" ht="30" customHeight="1" x14ac:dyDescent="0.25">
      <c r="A17" s="37" t="s">
        <v>19</v>
      </c>
      <c r="B17" s="8" t="s">
        <v>20</v>
      </c>
      <c r="C17" s="36">
        <v>0</v>
      </c>
      <c r="D17" s="36"/>
      <c r="E17" s="36">
        <v>0</v>
      </c>
      <c r="F17" s="82"/>
    </row>
    <row r="18" spans="1:6" ht="30" customHeight="1" x14ac:dyDescent="0.25">
      <c r="A18" s="37" t="s">
        <v>21</v>
      </c>
      <c r="B18" s="8" t="s">
        <v>22</v>
      </c>
      <c r="C18" s="36">
        <v>0</v>
      </c>
      <c r="D18" s="36"/>
      <c r="E18" s="36">
        <v>0</v>
      </c>
      <c r="F18" s="82"/>
    </row>
    <row r="19" spans="1:6" ht="30" customHeight="1" x14ac:dyDescent="0.25">
      <c r="A19" s="35" t="s">
        <v>23</v>
      </c>
      <c r="B19" s="8" t="s">
        <v>24</v>
      </c>
      <c r="C19" s="36">
        <v>0</v>
      </c>
      <c r="D19" s="36"/>
      <c r="E19" s="36">
        <v>0</v>
      </c>
      <c r="F19" s="82"/>
    </row>
    <row r="20" spans="1:6" ht="30" customHeight="1" x14ac:dyDescent="0.25">
      <c r="A20" s="37" t="s">
        <v>25</v>
      </c>
      <c r="B20" s="8" t="s">
        <v>26</v>
      </c>
      <c r="C20" s="36">
        <v>0</v>
      </c>
      <c r="D20" s="36"/>
      <c r="E20" s="36">
        <v>0</v>
      </c>
      <c r="F20" s="82"/>
    </row>
    <row r="21" spans="1:6" ht="30" customHeight="1" x14ac:dyDescent="0.25">
      <c r="A21" s="37" t="s">
        <v>27</v>
      </c>
      <c r="B21" s="8" t="s">
        <v>28</v>
      </c>
      <c r="C21" s="36"/>
      <c r="D21" s="36"/>
      <c r="E21" s="36"/>
      <c r="F21" s="82">
        <v>130000</v>
      </c>
    </row>
    <row r="22" spans="1:6" ht="30" customHeight="1" x14ac:dyDescent="0.25">
      <c r="A22" s="35" t="s">
        <v>29</v>
      </c>
      <c r="B22" s="8" t="s">
        <v>30</v>
      </c>
      <c r="C22" s="36">
        <v>0</v>
      </c>
      <c r="D22" s="36"/>
      <c r="E22" s="36">
        <v>0</v>
      </c>
      <c r="F22" s="82"/>
    </row>
    <row r="23" spans="1:6" ht="30" customHeight="1" x14ac:dyDescent="0.25">
      <c r="A23" s="37" t="s">
        <v>31</v>
      </c>
      <c r="B23" s="8" t="s">
        <v>32</v>
      </c>
      <c r="C23" s="36">
        <v>0</v>
      </c>
      <c r="D23" s="36"/>
      <c r="E23" s="36">
        <v>0</v>
      </c>
      <c r="F23" s="82"/>
    </row>
    <row r="24" spans="1:6" ht="30" customHeight="1" x14ac:dyDescent="0.25">
      <c r="A24" s="37" t="s">
        <v>33</v>
      </c>
      <c r="B24" s="8" t="s">
        <v>34</v>
      </c>
      <c r="C24" s="36">
        <v>0</v>
      </c>
      <c r="D24" s="36"/>
      <c r="E24" s="36">
        <v>0</v>
      </c>
      <c r="F24" s="82"/>
    </row>
    <row r="25" spans="1:6" ht="30" customHeight="1" x14ac:dyDescent="0.25">
      <c r="A25" s="35" t="s">
        <v>35</v>
      </c>
      <c r="B25" s="8" t="s">
        <v>36</v>
      </c>
      <c r="C25" s="36">
        <v>0</v>
      </c>
      <c r="D25" s="36"/>
      <c r="E25" s="36">
        <v>0</v>
      </c>
      <c r="F25" s="82">
        <v>0</v>
      </c>
    </row>
    <row r="26" spans="1:6" s="73" customFormat="1" ht="30" customHeight="1" x14ac:dyDescent="0.25">
      <c r="A26" s="182" t="s">
        <v>1</v>
      </c>
      <c r="B26" s="200" t="s">
        <v>37</v>
      </c>
      <c r="C26" s="188" t="s">
        <v>158</v>
      </c>
      <c r="D26" s="188" t="s">
        <v>159</v>
      </c>
      <c r="E26" s="188" t="s">
        <v>160</v>
      </c>
      <c r="F26" s="194" t="s">
        <v>149</v>
      </c>
    </row>
    <row r="27" spans="1:6" s="73" customFormat="1" ht="25.5" customHeight="1" x14ac:dyDescent="0.25">
      <c r="A27" s="183"/>
      <c r="B27" s="201"/>
      <c r="C27" s="189"/>
      <c r="D27" s="189"/>
      <c r="E27" s="189"/>
      <c r="F27" s="195"/>
    </row>
    <row r="28" spans="1:6" s="73" customFormat="1" ht="9" customHeight="1" x14ac:dyDescent="0.25">
      <c r="A28" s="184"/>
      <c r="B28" s="202"/>
      <c r="C28" s="190"/>
      <c r="D28" s="190"/>
      <c r="E28" s="190"/>
      <c r="F28" s="196"/>
    </row>
    <row r="29" spans="1:6" s="73" customFormat="1" ht="30" customHeight="1" x14ac:dyDescent="0.25">
      <c r="A29" s="4" t="s">
        <v>38</v>
      </c>
      <c r="B29" s="17" t="s">
        <v>39</v>
      </c>
      <c r="C29" s="5">
        <f>C31+C48+C99+C101+C105+C109+C126+C129+C107</f>
        <v>0</v>
      </c>
      <c r="D29" s="5">
        <f>D31+D48+D99+D101+D105+D109+D126+D129+D107</f>
        <v>0</v>
      </c>
      <c r="E29" s="5">
        <f t="shared" ref="E29:F29" si="0">E31+E48+E99+E101+E105+E109+E126+E129+E107</f>
        <v>0</v>
      </c>
      <c r="F29" s="92">
        <f t="shared" si="0"/>
        <v>114000</v>
      </c>
    </row>
    <row r="30" spans="1:6" ht="30" customHeight="1" x14ac:dyDescent="0.25">
      <c r="A30" s="39"/>
      <c r="B30" s="16"/>
      <c r="C30" s="36"/>
      <c r="D30" s="36"/>
      <c r="E30" s="36"/>
      <c r="F30" s="82"/>
    </row>
    <row r="31" spans="1:6" s="75" customFormat="1" ht="30" customHeight="1" x14ac:dyDescent="0.25">
      <c r="A31" s="49" t="s">
        <v>5</v>
      </c>
      <c r="B31" s="50" t="s">
        <v>40</v>
      </c>
      <c r="C31" s="51">
        <f>C32+C33+C34+C35+C36+C37+C38+C39+C40+C41+C42+C43+C44+C45+C46+C47</f>
        <v>0</v>
      </c>
      <c r="D31" s="51">
        <f>D32+D33+D34+D35+D36+D37+D38+D39+D40+D41+D42+D43+D44+D45+D46+D47</f>
        <v>0</v>
      </c>
      <c r="E31" s="51">
        <f t="shared" ref="E31:F31" si="1">E32+E33+E34+E35+E36+E37+E38+E39+E40+E41+E42+E43+E44+E45+E46+E47</f>
        <v>0</v>
      </c>
      <c r="F31" s="93">
        <f t="shared" si="1"/>
        <v>0</v>
      </c>
    </row>
    <row r="32" spans="1:6" s="72" customFormat="1" ht="30" customHeight="1" x14ac:dyDescent="0.25">
      <c r="A32" s="42"/>
      <c r="B32" s="18" t="s">
        <v>41</v>
      </c>
      <c r="C32" s="36">
        <v>0</v>
      </c>
      <c r="D32" s="36">
        <v>0</v>
      </c>
      <c r="E32" s="36"/>
      <c r="F32" s="82"/>
    </row>
    <row r="33" spans="1:6" s="72" customFormat="1" ht="30" customHeight="1" x14ac:dyDescent="0.25">
      <c r="A33" s="42"/>
      <c r="B33" s="18" t="s">
        <v>42</v>
      </c>
      <c r="C33" s="36">
        <v>0</v>
      </c>
      <c r="D33" s="36">
        <v>0</v>
      </c>
      <c r="E33" s="36">
        <v>0</v>
      </c>
      <c r="F33" s="82"/>
    </row>
    <row r="34" spans="1:6" ht="30" customHeight="1" x14ac:dyDescent="0.25">
      <c r="A34" s="9" t="s">
        <v>1</v>
      </c>
      <c r="B34" s="8" t="s">
        <v>43</v>
      </c>
      <c r="C34" s="36">
        <v>0</v>
      </c>
      <c r="D34" s="36">
        <v>0</v>
      </c>
      <c r="E34" s="36">
        <v>0</v>
      </c>
      <c r="F34" s="82"/>
    </row>
    <row r="35" spans="1:6" ht="30" customHeight="1" x14ac:dyDescent="0.25">
      <c r="A35" s="9"/>
      <c r="B35" s="8" t="s">
        <v>44</v>
      </c>
      <c r="C35" s="36">
        <v>0</v>
      </c>
      <c r="D35" s="36">
        <v>0</v>
      </c>
      <c r="E35" s="36">
        <v>0</v>
      </c>
      <c r="F35" s="82"/>
    </row>
    <row r="36" spans="1:6" ht="30" customHeight="1" x14ac:dyDescent="0.25">
      <c r="A36" s="9"/>
      <c r="B36" s="8" t="s">
        <v>45</v>
      </c>
      <c r="C36" s="36">
        <v>0</v>
      </c>
      <c r="D36" s="36">
        <v>0</v>
      </c>
      <c r="E36" s="36">
        <v>0</v>
      </c>
      <c r="F36" s="82"/>
    </row>
    <row r="37" spans="1:6" ht="30" customHeight="1" x14ac:dyDescent="0.25">
      <c r="A37" s="9" t="s">
        <v>1</v>
      </c>
      <c r="B37" s="8" t="s">
        <v>46</v>
      </c>
      <c r="C37" s="36">
        <v>0</v>
      </c>
      <c r="D37" s="36">
        <v>0</v>
      </c>
      <c r="E37" s="36">
        <v>0</v>
      </c>
      <c r="F37" s="82"/>
    </row>
    <row r="38" spans="1:6" ht="30" customHeight="1" x14ac:dyDescent="0.25">
      <c r="A38" s="9"/>
      <c r="B38" s="8" t="s">
        <v>47</v>
      </c>
      <c r="C38" s="36">
        <v>0</v>
      </c>
      <c r="D38" s="36">
        <v>0</v>
      </c>
      <c r="E38" s="36">
        <v>0</v>
      </c>
      <c r="F38" s="82"/>
    </row>
    <row r="39" spans="1:6" ht="30" customHeight="1" x14ac:dyDescent="0.25">
      <c r="A39" s="9"/>
      <c r="B39" s="8" t="s">
        <v>48</v>
      </c>
      <c r="C39" s="36"/>
      <c r="D39" s="36"/>
      <c r="E39" s="36"/>
      <c r="F39" s="82"/>
    </row>
    <row r="40" spans="1:6" ht="30" customHeight="1" x14ac:dyDescent="0.25">
      <c r="A40" s="9"/>
      <c r="B40" s="8" t="s">
        <v>49</v>
      </c>
      <c r="C40" s="36">
        <v>0</v>
      </c>
      <c r="D40" s="36"/>
      <c r="E40" s="36">
        <v>0</v>
      </c>
      <c r="F40" s="82"/>
    </row>
    <row r="41" spans="1:6" ht="30" customHeight="1" x14ac:dyDescent="0.25">
      <c r="A41" s="9"/>
      <c r="B41" s="8" t="s">
        <v>133</v>
      </c>
      <c r="C41" s="36">
        <v>0</v>
      </c>
      <c r="D41" s="36">
        <v>0</v>
      </c>
      <c r="E41" s="36">
        <v>0</v>
      </c>
      <c r="F41" s="82"/>
    </row>
    <row r="42" spans="1:6" ht="30" customHeight="1" x14ac:dyDescent="0.25">
      <c r="A42" s="9"/>
      <c r="B42" s="8" t="s">
        <v>139</v>
      </c>
      <c r="C42" s="36">
        <v>0</v>
      </c>
      <c r="D42" s="36">
        <v>0</v>
      </c>
      <c r="E42" s="36">
        <v>0</v>
      </c>
      <c r="F42" s="82"/>
    </row>
    <row r="43" spans="1:6" ht="30" customHeight="1" x14ac:dyDescent="0.25">
      <c r="A43" s="9"/>
      <c r="B43" s="8" t="s">
        <v>50</v>
      </c>
      <c r="C43" s="36">
        <v>0</v>
      </c>
      <c r="D43" s="36">
        <v>0</v>
      </c>
      <c r="E43" s="36">
        <v>0</v>
      </c>
      <c r="F43" s="82"/>
    </row>
    <row r="44" spans="1:6" ht="30" customHeight="1" x14ac:dyDescent="0.25">
      <c r="A44" s="9"/>
      <c r="B44" s="8" t="s">
        <v>51</v>
      </c>
      <c r="C44" s="36">
        <v>0</v>
      </c>
      <c r="D44" s="36">
        <v>0</v>
      </c>
      <c r="E44" s="36">
        <v>0</v>
      </c>
      <c r="F44" s="82"/>
    </row>
    <row r="45" spans="1:6" ht="30" customHeight="1" x14ac:dyDescent="0.25">
      <c r="A45" s="9"/>
      <c r="B45" s="8" t="s">
        <v>134</v>
      </c>
      <c r="C45" s="36">
        <v>0</v>
      </c>
      <c r="D45" s="36">
        <v>0</v>
      </c>
      <c r="E45" s="36">
        <v>0</v>
      </c>
      <c r="F45" s="82"/>
    </row>
    <row r="46" spans="1:6" ht="30" customHeight="1" x14ac:dyDescent="0.25">
      <c r="A46" s="9"/>
      <c r="B46" s="8"/>
      <c r="C46" s="36">
        <v>0</v>
      </c>
      <c r="D46" s="36">
        <v>0</v>
      </c>
      <c r="E46" s="36">
        <v>0</v>
      </c>
      <c r="F46" s="82"/>
    </row>
    <row r="47" spans="1:6" ht="30" customHeight="1" x14ac:dyDescent="0.25">
      <c r="A47" s="9"/>
      <c r="B47" s="8" t="s">
        <v>52</v>
      </c>
      <c r="C47" s="36">
        <v>0</v>
      </c>
      <c r="D47" s="36">
        <v>0</v>
      </c>
      <c r="E47" s="36">
        <v>0</v>
      </c>
      <c r="F47" s="82"/>
    </row>
    <row r="48" spans="1:6" s="75" customFormat="1" ht="30" customHeight="1" x14ac:dyDescent="0.25">
      <c r="A48" s="49" t="s">
        <v>7</v>
      </c>
      <c r="B48" s="50" t="s">
        <v>53</v>
      </c>
      <c r="C48" s="51">
        <f>C49+C50+C51+C52+C53+C54+C55+C56+C57+C58+C59+C60+C61+C62+C63+C64+C65+C66+C67+C68+C69+C70+C71+C72+C73+C75+C76+C77+C78+C79+C80+C81+C82+C83+C84+C85+C86+C87+C88+C89+C90+C91+C92+C93+C94+C95+C96+C97+C98+C74</f>
        <v>0</v>
      </c>
      <c r="D48" s="51">
        <f>D49+D50+D51+D52+D53+D54+D55+D56+D57+D58+D59+D60+D61+D62+D63+D64+D65+D66+D67+D68+D69+D70+D71+D72+D73+D75+D76+D77+D78+D79+D80+D81+D82+D83+D84+D85+D86+D87+D88+D89+D90+D91+D92+D93+D94+D95+D96+D97+D98+D74</f>
        <v>0</v>
      </c>
      <c r="E48" s="51">
        <f t="shared" ref="E48:F48" si="2">E49+E50+E51+E52+E53+E54+E55+E56+E57+E58+E59+E60+E61+E62+E63+E64+E65+E66+E67+E68+E69+E70+E71+E72+E73+E75+E76+E77+E78+E79+E80+E81+E82+E83+E84+E85+E86+E87+E88+E89+E90+E91+E92+E93+E94+E95+E96+E97+E98+E74</f>
        <v>0</v>
      </c>
      <c r="F48" s="93">
        <f t="shared" si="2"/>
        <v>114000</v>
      </c>
    </row>
    <row r="49" spans="1:6" ht="30" customHeight="1" x14ac:dyDescent="0.25">
      <c r="A49" s="9"/>
      <c r="B49" s="8" t="s">
        <v>54</v>
      </c>
      <c r="C49" s="36">
        <v>0</v>
      </c>
      <c r="D49" s="36"/>
      <c r="E49" s="36">
        <v>0</v>
      </c>
      <c r="F49" s="82"/>
    </row>
    <row r="50" spans="1:6" ht="30" customHeight="1" x14ac:dyDescent="0.25">
      <c r="A50" s="9"/>
      <c r="B50" s="8" t="s">
        <v>55</v>
      </c>
      <c r="C50" s="36">
        <v>0</v>
      </c>
      <c r="D50" s="36"/>
      <c r="E50" s="36">
        <v>0</v>
      </c>
      <c r="F50" s="82"/>
    </row>
    <row r="51" spans="1:6" ht="30" customHeight="1" x14ac:dyDescent="0.25">
      <c r="A51" s="9"/>
      <c r="B51" s="8" t="s">
        <v>56</v>
      </c>
      <c r="C51" s="36">
        <v>0</v>
      </c>
      <c r="D51" s="36"/>
      <c r="E51" s="36">
        <v>0</v>
      </c>
      <c r="F51" s="82"/>
    </row>
    <row r="52" spans="1:6" ht="30" customHeight="1" x14ac:dyDescent="0.25">
      <c r="A52" s="9"/>
      <c r="B52" s="8" t="s">
        <v>57</v>
      </c>
      <c r="C52" s="36">
        <v>0</v>
      </c>
      <c r="D52" s="36"/>
      <c r="E52" s="36">
        <v>0</v>
      </c>
      <c r="F52" s="82"/>
    </row>
    <row r="53" spans="1:6" ht="30" customHeight="1" x14ac:dyDescent="0.25">
      <c r="A53" s="9"/>
      <c r="B53" s="8" t="s">
        <v>58</v>
      </c>
      <c r="C53" s="36">
        <v>0</v>
      </c>
      <c r="D53" s="36"/>
      <c r="E53" s="36">
        <v>0</v>
      </c>
      <c r="F53" s="82"/>
    </row>
    <row r="54" spans="1:6" ht="30" customHeight="1" x14ac:dyDescent="0.25">
      <c r="A54" s="9"/>
      <c r="B54" s="8" t="s">
        <v>59</v>
      </c>
      <c r="C54" s="36">
        <v>0</v>
      </c>
      <c r="D54" s="36"/>
      <c r="E54" s="36">
        <v>0</v>
      </c>
      <c r="F54" s="82"/>
    </row>
    <row r="55" spans="1:6" ht="30" customHeight="1" x14ac:dyDescent="0.25">
      <c r="A55" s="9"/>
      <c r="B55" s="19" t="s">
        <v>60</v>
      </c>
      <c r="C55" s="36">
        <v>0</v>
      </c>
      <c r="D55" s="36"/>
      <c r="E55" s="36">
        <v>0</v>
      </c>
      <c r="F55" s="82"/>
    </row>
    <row r="56" spans="1:6" ht="30" customHeight="1" x14ac:dyDescent="0.25">
      <c r="A56" s="9"/>
      <c r="B56" s="19" t="s">
        <v>61</v>
      </c>
      <c r="C56" s="36">
        <v>0</v>
      </c>
      <c r="D56" s="36"/>
      <c r="E56" s="36">
        <v>0</v>
      </c>
      <c r="F56" s="82"/>
    </row>
    <row r="57" spans="1:6" ht="30" customHeight="1" x14ac:dyDescent="0.25">
      <c r="A57" s="9"/>
      <c r="B57" s="8" t="s">
        <v>62</v>
      </c>
      <c r="C57" s="36">
        <v>0</v>
      </c>
      <c r="D57" s="36"/>
      <c r="E57" s="36">
        <v>0</v>
      </c>
      <c r="F57" s="82"/>
    </row>
    <row r="58" spans="1:6" ht="30" customHeight="1" x14ac:dyDescent="0.25">
      <c r="A58" s="9"/>
      <c r="B58" s="8" t="s">
        <v>135</v>
      </c>
      <c r="C58" s="36">
        <v>0</v>
      </c>
      <c r="D58" s="36"/>
      <c r="E58" s="36">
        <v>0</v>
      </c>
      <c r="F58" s="82"/>
    </row>
    <row r="59" spans="1:6" ht="30" customHeight="1" x14ac:dyDescent="0.25">
      <c r="A59" s="9"/>
      <c r="B59" s="8"/>
      <c r="C59" s="36">
        <v>0</v>
      </c>
      <c r="D59" s="36"/>
      <c r="E59" s="36">
        <v>0</v>
      </c>
      <c r="F59" s="82"/>
    </row>
    <row r="60" spans="1:6" ht="30" customHeight="1" x14ac:dyDescent="0.25">
      <c r="A60" s="9"/>
      <c r="B60" s="8" t="s">
        <v>63</v>
      </c>
      <c r="C60" s="36">
        <v>0</v>
      </c>
      <c r="D60" s="36"/>
      <c r="E60" s="36">
        <v>0</v>
      </c>
      <c r="F60" s="82"/>
    </row>
    <row r="61" spans="1:6" ht="30" customHeight="1" x14ac:dyDescent="0.25">
      <c r="A61" s="9"/>
      <c r="B61" s="8" t="s">
        <v>64</v>
      </c>
      <c r="C61" s="36">
        <v>0</v>
      </c>
      <c r="D61" s="36"/>
      <c r="E61" s="36">
        <v>0</v>
      </c>
      <c r="F61" s="82"/>
    </row>
    <row r="62" spans="1:6" ht="30" customHeight="1" x14ac:dyDescent="0.25">
      <c r="A62" s="9"/>
      <c r="B62" s="8" t="s">
        <v>65</v>
      </c>
      <c r="C62" s="36">
        <v>0</v>
      </c>
      <c r="D62" s="36"/>
      <c r="E62" s="36">
        <v>0</v>
      </c>
      <c r="F62" s="82"/>
    </row>
    <row r="63" spans="1:6" ht="30" customHeight="1" x14ac:dyDescent="0.25">
      <c r="A63" s="9"/>
      <c r="B63" s="8" t="s">
        <v>136</v>
      </c>
      <c r="C63" s="36">
        <v>0</v>
      </c>
      <c r="D63" s="36"/>
      <c r="E63" s="36">
        <v>0</v>
      </c>
      <c r="F63" s="82"/>
    </row>
    <row r="64" spans="1:6" ht="30" customHeight="1" x14ac:dyDescent="0.25">
      <c r="A64" s="9"/>
      <c r="B64" s="8"/>
      <c r="C64" s="36">
        <v>0</v>
      </c>
      <c r="D64" s="36"/>
      <c r="E64" s="36">
        <v>0</v>
      </c>
      <c r="F64" s="82"/>
    </row>
    <row r="65" spans="1:6" ht="30" customHeight="1" x14ac:dyDescent="0.25">
      <c r="A65" s="9"/>
      <c r="B65" s="8" t="s">
        <v>66</v>
      </c>
      <c r="C65" s="36">
        <v>0</v>
      </c>
      <c r="D65" s="36"/>
      <c r="E65" s="36">
        <v>0</v>
      </c>
      <c r="F65" s="82"/>
    </row>
    <row r="66" spans="1:6" ht="30" customHeight="1" x14ac:dyDescent="0.25">
      <c r="A66" s="9"/>
      <c r="B66" s="8" t="s">
        <v>67</v>
      </c>
      <c r="C66" s="36">
        <v>0</v>
      </c>
      <c r="D66" s="36"/>
      <c r="E66" s="36">
        <v>0</v>
      </c>
      <c r="F66" s="82"/>
    </row>
    <row r="67" spans="1:6" ht="30" customHeight="1" x14ac:dyDescent="0.25">
      <c r="A67" s="9"/>
      <c r="B67" s="8" t="s">
        <v>68</v>
      </c>
      <c r="C67" s="36">
        <v>0</v>
      </c>
      <c r="D67" s="36"/>
      <c r="E67" s="36">
        <v>0</v>
      </c>
      <c r="F67" s="82"/>
    </row>
    <row r="68" spans="1:6" ht="30" customHeight="1" x14ac:dyDescent="0.25">
      <c r="A68" s="9"/>
      <c r="B68" s="8" t="s">
        <v>137</v>
      </c>
      <c r="C68" s="36">
        <v>0</v>
      </c>
      <c r="D68" s="36"/>
      <c r="E68" s="36">
        <v>0</v>
      </c>
      <c r="F68" s="82"/>
    </row>
    <row r="69" spans="1:6" ht="30" customHeight="1" x14ac:dyDescent="0.25">
      <c r="A69" s="9"/>
      <c r="B69" s="8" t="s">
        <v>138</v>
      </c>
      <c r="C69" s="36">
        <v>0</v>
      </c>
      <c r="D69" s="36"/>
      <c r="E69" s="36">
        <v>0</v>
      </c>
      <c r="F69" s="82"/>
    </row>
    <row r="70" spans="1:6" ht="30" customHeight="1" x14ac:dyDescent="0.25">
      <c r="A70" s="9"/>
      <c r="B70" s="8" t="s">
        <v>69</v>
      </c>
      <c r="C70" s="36">
        <v>0</v>
      </c>
      <c r="D70" s="36"/>
      <c r="E70" s="36">
        <v>0</v>
      </c>
      <c r="F70" s="82"/>
    </row>
    <row r="71" spans="1:6" ht="30" customHeight="1" x14ac:dyDescent="0.25">
      <c r="A71" s="9"/>
      <c r="B71" s="8" t="s">
        <v>70</v>
      </c>
      <c r="C71" s="36">
        <v>0</v>
      </c>
      <c r="D71" s="36"/>
      <c r="E71" s="36">
        <v>0</v>
      </c>
      <c r="F71" s="82"/>
    </row>
    <row r="72" spans="1:6" ht="30" customHeight="1" x14ac:dyDescent="0.25">
      <c r="A72" s="9"/>
      <c r="B72" s="8" t="s">
        <v>71</v>
      </c>
      <c r="C72" s="36">
        <v>0</v>
      </c>
      <c r="D72" s="36"/>
      <c r="E72" s="36">
        <v>0</v>
      </c>
      <c r="F72" s="82"/>
    </row>
    <row r="73" spans="1:6" ht="30" customHeight="1" x14ac:dyDescent="0.25">
      <c r="A73" s="9"/>
      <c r="B73" s="8" t="s">
        <v>72</v>
      </c>
      <c r="C73" s="36">
        <v>0</v>
      </c>
      <c r="D73" s="36"/>
      <c r="E73" s="36">
        <v>0</v>
      </c>
      <c r="F73" s="82"/>
    </row>
    <row r="74" spans="1:6" ht="30" customHeight="1" x14ac:dyDescent="0.25">
      <c r="A74" s="9"/>
      <c r="B74" s="8" t="s">
        <v>73</v>
      </c>
      <c r="C74" s="36">
        <v>0</v>
      </c>
      <c r="D74" s="36"/>
      <c r="E74" s="36">
        <v>0</v>
      </c>
      <c r="F74" s="82"/>
    </row>
    <row r="75" spans="1:6" ht="30" customHeight="1" x14ac:dyDescent="0.25">
      <c r="A75" s="9"/>
      <c r="B75" s="8" t="s">
        <v>74</v>
      </c>
      <c r="C75" s="36">
        <v>0</v>
      </c>
      <c r="D75" s="36"/>
      <c r="E75" s="36">
        <v>0</v>
      </c>
      <c r="F75" s="82"/>
    </row>
    <row r="76" spans="1:6" ht="30" customHeight="1" x14ac:dyDescent="0.25">
      <c r="A76" s="9"/>
      <c r="B76" s="8" t="s">
        <v>75</v>
      </c>
      <c r="C76" s="36">
        <v>0</v>
      </c>
      <c r="D76" s="36"/>
      <c r="E76" s="36">
        <v>0</v>
      </c>
      <c r="F76" s="82"/>
    </row>
    <row r="77" spans="1:6" ht="30" customHeight="1" x14ac:dyDescent="0.25">
      <c r="A77" s="9"/>
      <c r="B77" s="8" t="s">
        <v>76</v>
      </c>
      <c r="C77" s="36">
        <v>0</v>
      </c>
      <c r="D77" s="36"/>
      <c r="E77" s="36">
        <v>0</v>
      </c>
      <c r="F77" s="82"/>
    </row>
    <row r="78" spans="1:6" ht="30" customHeight="1" x14ac:dyDescent="0.25">
      <c r="A78" s="9"/>
      <c r="B78" s="8" t="s">
        <v>77</v>
      </c>
      <c r="C78" s="36">
        <v>0</v>
      </c>
      <c r="D78" s="36"/>
      <c r="E78" s="36">
        <v>0</v>
      </c>
      <c r="F78" s="82"/>
    </row>
    <row r="79" spans="1:6" ht="36.75" customHeight="1" x14ac:dyDescent="0.25">
      <c r="A79" s="9"/>
      <c r="B79" s="8" t="s">
        <v>78</v>
      </c>
      <c r="C79" s="36">
        <v>0</v>
      </c>
      <c r="D79" s="36"/>
      <c r="E79" s="36">
        <v>0</v>
      </c>
      <c r="F79" s="82"/>
    </row>
    <row r="80" spans="1:6" ht="30" customHeight="1" x14ac:dyDescent="0.25">
      <c r="A80" s="9"/>
      <c r="B80" s="8" t="s">
        <v>79</v>
      </c>
      <c r="C80" s="36">
        <v>0</v>
      </c>
      <c r="D80" s="36"/>
      <c r="E80" s="36">
        <v>0</v>
      </c>
      <c r="F80" s="82"/>
    </row>
    <row r="81" spans="1:6" ht="30" customHeight="1" x14ac:dyDescent="0.25">
      <c r="A81" s="9"/>
      <c r="B81" s="8" t="s">
        <v>80</v>
      </c>
      <c r="C81" s="36">
        <v>0</v>
      </c>
      <c r="D81" s="36"/>
      <c r="E81" s="36">
        <v>0</v>
      </c>
      <c r="F81" s="82"/>
    </row>
    <row r="82" spans="1:6" ht="30" customHeight="1" x14ac:dyDescent="0.25">
      <c r="A82" s="9"/>
      <c r="B82" s="8" t="s">
        <v>81</v>
      </c>
      <c r="C82" s="36">
        <v>0</v>
      </c>
      <c r="D82" s="36"/>
      <c r="E82" s="36">
        <v>0</v>
      </c>
      <c r="F82" s="82"/>
    </row>
    <row r="83" spans="1:6" ht="30" customHeight="1" x14ac:dyDescent="0.25">
      <c r="A83" s="9"/>
      <c r="B83" s="8" t="s">
        <v>82</v>
      </c>
      <c r="C83" s="36">
        <v>0</v>
      </c>
      <c r="D83" s="36"/>
      <c r="E83" s="36">
        <v>0</v>
      </c>
      <c r="F83" s="82"/>
    </row>
    <row r="84" spans="1:6" ht="30" customHeight="1" x14ac:dyDescent="0.25">
      <c r="A84" s="9"/>
      <c r="B84" s="8" t="s">
        <v>83</v>
      </c>
      <c r="C84" s="36">
        <v>0</v>
      </c>
      <c r="D84" s="36"/>
      <c r="E84" s="36">
        <v>0</v>
      </c>
      <c r="F84" s="82"/>
    </row>
    <row r="85" spans="1:6" ht="30" customHeight="1" x14ac:dyDescent="0.25">
      <c r="A85" s="9"/>
      <c r="B85" s="8" t="s">
        <v>84</v>
      </c>
      <c r="C85" s="36">
        <v>0</v>
      </c>
      <c r="D85" s="36"/>
      <c r="E85" s="36">
        <v>0</v>
      </c>
      <c r="F85" s="82"/>
    </row>
    <row r="86" spans="1:6" ht="30" customHeight="1" x14ac:dyDescent="0.25">
      <c r="A86" s="9"/>
      <c r="B86" s="8" t="s">
        <v>85</v>
      </c>
      <c r="C86" s="36">
        <v>0</v>
      </c>
      <c r="D86" s="36"/>
      <c r="E86" s="36">
        <v>0</v>
      </c>
      <c r="F86" s="82"/>
    </row>
    <row r="87" spans="1:6" ht="30" customHeight="1" x14ac:dyDescent="0.25">
      <c r="A87" s="9"/>
      <c r="B87" s="8" t="s">
        <v>131</v>
      </c>
      <c r="C87" s="36"/>
      <c r="D87" s="36"/>
      <c r="E87" s="36"/>
      <c r="F87" s="82">
        <v>114000</v>
      </c>
    </row>
    <row r="88" spans="1:6" ht="30" customHeight="1" x14ac:dyDescent="0.25">
      <c r="A88" s="9"/>
      <c r="B88" s="8" t="s">
        <v>86</v>
      </c>
      <c r="C88" s="36">
        <v>0</v>
      </c>
      <c r="D88" s="36"/>
      <c r="E88" s="36">
        <v>0</v>
      </c>
      <c r="F88" s="82"/>
    </row>
    <row r="89" spans="1:6" ht="30" customHeight="1" x14ac:dyDescent="0.25">
      <c r="A89" s="9"/>
      <c r="B89" s="8" t="s">
        <v>87</v>
      </c>
      <c r="C89" s="36">
        <v>0</v>
      </c>
      <c r="D89" s="36"/>
      <c r="E89" s="36">
        <v>0</v>
      </c>
      <c r="F89" s="82"/>
    </row>
    <row r="90" spans="1:6" ht="30" customHeight="1" x14ac:dyDescent="0.25">
      <c r="A90" s="9"/>
      <c r="B90" s="8" t="s">
        <v>88</v>
      </c>
      <c r="C90" s="36">
        <v>0</v>
      </c>
      <c r="D90" s="36"/>
      <c r="E90" s="36">
        <v>0</v>
      </c>
      <c r="F90" s="82"/>
    </row>
    <row r="91" spans="1:6" ht="30" customHeight="1" x14ac:dyDescent="0.25">
      <c r="A91" s="9"/>
      <c r="B91" s="8" t="s">
        <v>89</v>
      </c>
      <c r="C91" s="36">
        <v>0</v>
      </c>
      <c r="D91" s="36"/>
      <c r="E91" s="36">
        <v>0</v>
      </c>
      <c r="F91" s="82"/>
    </row>
    <row r="92" spans="1:6" ht="30" customHeight="1" x14ac:dyDescent="0.25">
      <c r="A92" s="9"/>
      <c r="B92" s="8" t="s">
        <v>90</v>
      </c>
      <c r="C92" s="36">
        <v>0</v>
      </c>
      <c r="D92" s="36"/>
      <c r="E92" s="36">
        <v>0</v>
      </c>
      <c r="F92" s="82"/>
    </row>
    <row r="93" spans="1:6" ht="30" customHeight="1" x14ac:dyDescent="0.25">
      <c r="A93" s="9"/>
      <c r="B93" s="8"/>
      <c r="C93" s="36">
        <v>0</v>
      </c>
      <c r="D93" s="36"/>
      <c r="E93" s="36">
        <v>0</v>
      </c>
      <c r="F93" s="82"/>
    </row>
    <row r="94" spans="1:6" ht="30" customHeight="1" x14ac:dyDescent="0.25">
      <c r="A94" s="9"/>
      <c r="B94" s="20"/>
      <c r="C94" s="36">
        <v>0</v>
      </c>
      <c r="D94" s="36"/>
      <c r="E94" s="36">
        <v>0</v>
      </c>
      <c r="F94" s="82"/>
    </row>
    <row r="95" spans="1:6" ht="30" customHeight="1" x14ac:dyDescent="0.25">
      <c r="A95" s="9"/>
      <c r="B95" s="8" t="s">
        <v>91</v>
      </c>
      <c r="C95" s="36">
        <v>0</v>
      </c>
      <c r="D95" s="36"/>
      <c r="E95" s="36">
        <v>0</v>
      </c>
      <c r="F95" s="82"/>
    </row>
    <row r="96" spans="1:6" ht="30" customHeight="1" x14ac:dyDescent="0.25">
      <c r="A96" s="9"/>
      <c r="B96" s="8" t="s">
        <v>92</v>
      </c>
      <c r="C96" s="36">
        <v>0</v>
      </c>
      <c r="D96" s="36"/>
      <c r="E96" s="36">
        <v>0</v>
      </c>
      <c r="F96" s="82"/>
    </row>
    <row r="97" spans="1:6" ht="30" customHeight="1" x14ac:dyDescent="0.25">
      <c r="A97" s="9"/>
      <c r="B97" s="8" t="s">
        <v>93</v>
      </c>
      <c r="C97" s="36">
        <v>0</v>
      </c>
      <c r="D97" s="36"/>
      <c r="E97" s="36">
        <v>0</v>
      </c>
      <c r="F97" s="82"/>
    </row>
    <row r="98" spans="1:6" ht="30" customHeight="1" x14ac:dyDescent="0.25">
      <c r="A98" s="9"/>
      <c r="B98" s="8" t="s">
        <v>132</v>
      </c>
      <c r="C98" s="36">
        <v>0</v>
      </c>
      <c r="D98" s="36"/>
      <c r="E98" s="36">
        <v>0</v>
      </c>
      <c r="F98" s="82"/>
    </row>
    <row r="99" spans="1:6" s="75" customFormat="1" ht="30" customHeight="1" x14ac:dyDescent="0.25">
      <c r="A99" s="49" t="s">
        <v>9</v>
      </c>
      <c r="B99" s="50" t="s">
        <v>94</v>
      </c>
      <c r="C99" s="51">
        <f>C100</f>
        <v>0</v>
      </c>
      <c r="D99" s="51">
        <f>D100</f>
        <v>0</v>
      </c>
      <c r="E99" s="51">
        <f t="shared" ref="E99:F99" si="3">E100</f>
        <v>0</v>
      </c>
      <c r="F99" s="93">
        <f t="shared" si="3"/>
        <v>0</v>
      </c>
    </row>
    <row r="100" spans="1:6" ht="30" customHeight="1" x14ac:dyDescent="0.25">
      <c r="A100" s="9" t="s">
        <v>1</v>
      </c>
      <c r="B100" s="8" t="s">
        <v>95</v>
      </c>
      <c r="C100" s="36">
        <v>0</v>
      </c>
      <c r="D100" s="36">
        <v>0</v>
      </c>
      <c r="E100" s="36"/>
      <c r="F100" s="82"/>
    </row>
    <row r="101" spans="1:6" s="75" customFormat="1" ht="30" customHeight="1" x14ac:dyDescent="0.25">
      <c r="A101" s="49" t="s">
        <v>11</v>
      </c>
      <c r="B101" s="50" t="s">
        <v>96</v>
      </c>
      <c r="C101" s="51">
        <f>C102+C103+C104</f>
        <v>0</v>
      </c>
      <c r="D101" s="51">
        <f>D102+D103+D104</f>
        <v>0</v>
      </c>
      <c r="E101" s="51">
        <f t="shared" ref="E101" si="4">E102+E103+E104</f>
        <v>0</v>
      </c>
      <c r="F101" s="93">
        <f t="shared" ref="F101" si="5">F102+F103+F104</f>
        <v>0</v>
      </c>
    </row>
    <row r="102" spans="1:6" ht="30" customHeight="1" x14ac:dyDescent="0.25">
      <c r="A102" s="9"/>
      <c r="B102" s="8" t="s">
        <v>97</v>
      </c>
      <c r="C102" s="36">
        <v>0</v>
      </c>
      <c r="D102" s="36">
        <v>0</v>
      </c>
      <c r="E102" s="36"/>
      <c r="F102" s="82"/>
    </row>
    <row r="103" spans="1:6" ht="30" customHeight="1" x14ac:dyDescent="0.25">
      <c r="A103" s="9"/>
      <c r="B103" s="8" t="s">
        <v>98</v>
      </c>
      <c r="C103" s="36"/>
      <c r="D103" s="36"/>
      <c r="E103" s="36"/>
      <c r="F103" s="82">
        <v>0</v>
      </c>
    </row>
    <row r="104" spans="1:6" s="79" customFormat="1" ht="30" customHeight="1" x14ac:dyDescent="0.25">
      <c r="A104" s="9"/>
      <c r="B104" s="8" t="s">
        <v>99</v>
      </c>
      <c r="C104" s="36"/>
      <c r="D104" s="36"/>
      <c r="E104" s="36"/>
      <c r="F104" s="82">
        <v>0</v>
      </c>
    </row>
    <row r="105" spans="1:6" s="75" customFormat="1" ht="30" customHeight="1" x14ac:dyDescent="0.25">
      <c r="A105" s="49" t="s">
        <v>15</v>
      </c>
      <c r="B105" s="50" t="s">
        <v>100</v>
      </c>
      <c r="C105" s="51">
        <f>C106</f>
        <v>0</v>
      </c>
      <c r="D105" s="51">
        <f>D106</f>
        <v>0</v>
      </c>
      <c r="E105" s="51">
        <f t="shared" ref="E105:F105" si="6">E106</f>
        <v>0</v>
      </c>
      <c r="F105" s="93">
        <f t="shared" si="6"/>
        <v>0</v>
      </c>
    </row>
    <row r="106" spans="1:6" ht="30" customHeight="1" x14ac:dyDescent="0.25">
      <c r="A106" s="39"/>
      <c r="B106" s="16" t="s">
        <v>101</v>
      </c>
      <c r="C106" s="36">
        <v>0</v>
      </c>
      <c r="D106" s="36">
        <v>0</v>
      </c>
      <c r="E106" s="36"/>
      <c r="F106" s="82"/>
    </row>
    <row r="107" spans="1:6" s="52" customFormat="1" ht="30" customHeight="1" x14ac:dyDescent="0.25">
      <c r="A107" s="49" t="s">
        <v>19</v>
      </c>
      <c r="B107" s="50" t="s">
        <v>148</v>
      </c>
      <c r="C107" s="51">
        <f>C108</f>
        <v>0</v>
      </c>
      <c r="D107" s="51">
        <f>D108</f>
        <v>0</v>
      </c>
      <c r="E107" s="51">
        <f t="shared" ref="E107" si="7">E108</f>
        <v>0</v>
      </c>
      <c r="F107" s="93">
        <f>F108</f>
        <v>0</v>
      </c>
    </row>
    <row r="108" spans="1:6" s="6" customFormat="1" ht="30" customHeight="1" x14ac:dyDescent="0.25">
      <c r="A108" s="39"/>
      <c r="B108" s="16" t="s">
        <v>148</v>
      </c>
      <c r="C108" s="36"/>
      <c r="D108" s="36"/>
      <c r="E108" s="36"/>
      <c r="F108" s="82"/>
    </row>
    <row r="109" spans="1:6" s="75" customFormat="1" ht="30" customHeight="1" x14ac:dyDescent="0.25">
      <c r="A109" s="49" t="s">
        <v>21</v>
      </c>
      <c r="B109" s="50" t="s">
        <v>102</v>
      </c>
      <c r="C109" s="51">
        <f>C110+C111+C112+C113+C114+C115+C116+C117+C118+C119+C120+C121+C122+C123+C124+C125</f>
        <v>0</v>
      </c>
      <c r="D109" s="51">
        <f>D110+D111+D112+D113+D114+D115+D116+D117+D118+D119+D120+D121+D122+D123+D124+D125</f>
        <v>0</v>
      </c>
      <c r="E109" s="51">
        <f t="shared" ref="E109" si="8">E110+E111+E112+E113+E114+E115+E116+E117+E118+E119+E120+E121+E122+E123+E124+E125</f>
        <v>0</v>
      </c>
      <c r="F109" s="93">
        <f t="shared" ref="F109" si="9">F110+F111+F112+F113+F114+F115+F116+F117+F118+F119+F120+F121+F122+F123+F124+F125</f>
        <v>0</v>
      </c>
    </row>
    <row r="110" spans="1:6" ht="30" customHeight="1" x14ac:dyDescent="0.25">
      <c r="A110" s="9"/>
      <c r="B110" s="8" t="s">
        <v>103</v>
      </c>
      <c r="C110" s="36">
        <v>0</v>
      </c>
      <c r="D110" s="36">
        <v>0</v>
      </c>
      <c r="E110" s="36"/>
      <c r="F110" s="82"/>
    </row>
    <row r="111" spans="1:6" ht="30" customHeight="1" x14ac:dyDescent="0.25">
      <c r="A111" s="9"/>
      <c r="B111" s="8" t="s">
        <v>104</v>
      </c>
      <c r="C111" s="36">
        <v>0</v>
      </c>
      <c r="D111" s="36">
        <v>0</v>
      </c>
      <c r="E111" s="36"/>
      <c r="F111" s="82"/>
    </row>
    <row r="112" spans="1:6" ht="30" customHeight="1" x14ac:dyDescent="0.25">
      <c r="A112" s="9"/>
      <c r="B112" s="8" t="s">
        <v>105</v>
      </c>
      <c r="C112" s="36">
        <v>0</v>
      </c>
      <c r="D112" s="36">
        <v>0</v>
      </c>
      <c r="E112" s="36"/>
      <c r="F112" s="82"/>
    </row>
    <row r="113" spans="1:6" ht="30" customHeight="1" x14ac:dyDescent="0.25">
      <c r="A113" s="9" t="s">
        <v>1</v>
      </c>
      <c r="B113" s="8" t="s">
        <v>106</v>
      </c>
      <c r="C113" s="36">
        <v>0</v>
      </c>
      <c r="D113" s="36">
        <v>0</v>
      </c>
      <c r="E113" s="36"/>
      <c r="F113" s="82"/>
    </row>
    <row r="114" spans="1:6" ht="30" customHeight="1" x14ac:dyDescent="0.25">
      <c r="A114" s="9"/>
      <c r="B114" s="8" t="s">
        <v>107</v>
      </c>
      <c r="C114" s="36">
        <v>0</v>
      </c>
      <c r="D114" s="36">
        <v>0</v>
      </c>
      <c r="E114" s="36"/>
      <c r="F114" s="82"/>
    </row>
    <row r="115" spans="1:6" ht="30" customHeight="1" x14ac:dyDescent="0.25">
      <c r="A115" s="9"/>
      <c r="B115" s="8" t="s">
        <v>108</v>
      </c>
      <c r="C115" s="36">
        <v>0</v>
      </c>
      <c r="D115" s="36">
        <v>0</v>
      </c>
      <c r="E115" s="36"/>
      <c r="F115" s="82"/>
    </row>
    <row r="116" spans="1:6" ht="30" customHeight="1" x14ac:dyDescent="0.25">
      <c r="A116" s="9"/>
      <c r="B116" s="8" t="s">
        <v>109</v>
      </c>
      <c r="C116" s="36">
        <v>0</v>
      </c>
      <c r="D116" s="36">
        <v>0</v>
      </c>
      <c r="E116" s="36"/>
      <c r="F116" s="82"/>
    </row>
    <row r="117" spans="1:6" ht="30" customHeight="1" x14ac:dyDescent="0.25">
      <c r="A117" s="9"/>
      <c r="B117" s="8" t="s">
        <v>110</v>
      </c>
      <c r="C117" s="36">
        <v>0</v>
      </c>
      <c r="D117" s="36">
        <v>0</v>
      </c>
      <c r="E117" s="36"/>
      <c r="F117" s="82"/>
    </row>
    <row r="118" spans="1:6" ht="30" customHeight="1" x14ac:dyDescent="0.25">
      <c r="A118" s="9"/>
      <c r="B118" s="8" t="s">
        <v>111</v>
      </c>
      <c r="C118" s="36">
        <v>0</v>
      </c>
      <c r="D118" s="36">
        <v>0</v>
      </c>
      <c r="E118" s="36"/>
      <c r="F118" s="82"/>
    </row>
    <row r="119" spans="1:6" ht="30" customHeight="1" x14ac:dyDescent="0.25">
      <c r="A119" s="9"/>
      <c r="B119" s="8" t="s">
        <v>112</v>
      </c>
      <c r="C119" s="36">
        <v>0</v>
      </c>
      <c r="D119" s="36">
        <v>0</v>
      </c>
      <c r="E119" s="36"/>
      <c r="F119" s="82"/>
    </row>
    <row r="120" spans="1:6" ht="30" customHeight="1" x14ac:dyDescent="0.25">
      <c r="A120" s="9"/>
      <c r="B120" s="8" t="s">
        <v>113</v>
      </c>
      <c r="C120" s="36">
        <v>0</v>
      </c>
      <c r="D120" s="36">
        <v>0</v>
      </c>
      <c r="E120" s="36"/>
      <c r="F120" s="82"/>
    </row>
    <row r="121" spans="1:6" ht="30" customHeight="1" x14ac:dyDescent="0.25">
      <c r="A121" s="9"/>
      <c r="B121" s="8" t="s">
        <v>114</v>
      </c>
      <c r="C121" s="36">
        <v>0</v>
      </c>
      <c r="D121" s="36">
        <v>0</v>
      </c>
      <c r="E121" s="36"/>
      <c r="F121" s="82"/>
    </row>
    <row r="122" spans="1:6" ht="30" customHeight="1" x14ac:dyDescent="0.25">
      <c r="A122" s="9"/>
      <c r="B122" s="8" t="s">
        <v>115</v>
      </c>
      <c r="C122" s="36">
        <v>0</v>
      </c>
      <c r="D122" s="36">
        <v>0</v>
      </c>
      <c r="E122" s="36"/>
      <c r="F122" s="82"/>
    </row>
    <row r="123" spans="1:6" ht="30" customHeight="1" x14ac:dyDescent="0.25">
      <c r="A123" s="9"/>
      <c r="B123" s="8" t="s">
        <v>116</v>
      </c>
      <c r="C123" s="36">
        <v>0</v>
      </c>
      <c r="D123" s="36">
        <v>0</v>
      </c>
      <c r="E123" s="36"/>
      <c r="F123" s="82"/>
    </row>
    <row r="124" spans="1:6" ht="30" customHeight="1" x14ac:dyDescent="0.25">
      <c r="A124" s="9"/>
      <c r="B124" s="8" t="s">
        <v>117</v>
      </c>
      <c r="C124" s="36">
        <v>0</v>
      </c>
      <c r="D124" s="36">
        <v>0</v>
      </c>
      <c r="E124" s="36"/>
      <c r="F124" s="82"/>
    </row>
    <row r="125" spans="1:6" ht="30" customHeight="1" x14ac:dyDescent="0.25">
      <c r="A125" s="9"/>
      <c r="B125" s="8" t="s">
        <v>118</v>
      </c>
      <c r="C125" s="36">
        <v>0</v>
      </c>
      <c r="D125" s="36">
        <v>0</v>
      </c>
      <c r="E125" s="36"/>
      <c r="F125" s="82"/>
    </row>
    <row r="126" spans="1:6" s="75" customFormat="1" ht="30" customHeight="1" x14ac:dyDescent="0.25">
      <c r="A126" s="54" t="s">
        <v>23</v>
      </c>
      <c r="B126" s="55" t="s">
        <v>119</v>
      </c>
      <c r="C126" s="56">
        <f>C127+C128</f>
        <v>0</v>
      </c>
      <c r="D126" s="56">
        <f>D127+D128</f>
        <v>0</v>
      </c>
      <c r="E126" s="56">
        <f>E127+E128</f>
        <v>0</v>
      </c>
      <c r="F126" s="94">
        <f>F127+F128</f>
        <v>0</v>
      </c>
    </row>
    <row r="127" spans="1:6" ht="30" customHeight="1" x14ac:dyDescent="0.25">
      <c r="A127" s="9"/>
      <c r="B127" s="8" t="s">
        <v>120</v>
      </c>
      <c r="C127" s="36">
        <v>0</v>
      </c>
      <c r="D127" s="36">
        <v>0</v>
      </c>
      <c r="E127" s="36"/>
      <c r="F127" s="82"/>
    </row>
    <row r="128" spans="1:6" ht="30" customHeight="1" x14ac:dyDescent="0.25">
      <c r="A128" s="9"/>
      <c r="B128" s="8" t="s">
        <v>121</v>
      </c>
      <c r="C128" s="36"/>
      <c r="D128" s="36"/>
      <c r="E128" s="36"/>
      <c r="F128" s="82">
        <v>0</v>
      </c>
    </row>
    <row r="129" spans="1:6" s="75" customFormat="1" ht="30" customHeight="1" x14ac:dyDescent="0.25">
      <c r="A129" s="54" t="s">
        <v>25</v>
      </c>
      <c r="B129" s="55" t="s">
        <v>122</v>
      </c>
      <c r="C129" s="56">
        <f>C130+C131+C132+C133</f>
        <v>0</v>
      </c>
      <c r="D129" s="56">
        <f>D130+D131+D132+D133</f>
        <v>0</v>
      </c>
      <c r="E129" s="56">
        <f t="shared" ref="E129" si="10">E130+E131+E132+E133</f>
        <v>0</v>
      </c>
      <c r="F129" s="94">
        <f t="shared" ref="F129" si="11">F130+F131+F132+F133</f>
        <v>0</v>
      </c>
    </row>
    <row r="130" spans="1:6" s="72" customFormat="1" ht="30" customHeight="1" x14ac:dyDescent="0.25">
      <c r="A130" s="44"/>
      <c r="B130" s="18" t="s">
        <v>123</v>
      </c>
      <c r="C130" s="36">
        <v>0</v>
      </c>
      <c r="D130" s="36">
        <v>0</v>
      </c>
      <c r="E130" s="36"/>
      <c r="F130" s="82"/>
    </row>
    <row r="131" spans="1:6" ht="51" customHeight="1" x14ac:dyDescent="0.25">
      <c r="A131" s="9"/>
      <c r="B131" s="8" t="s">
        <v>124</v>
      </c>
      <c r="C131" s="36">
        <v>0</v>
      </c>
      <c r="D131" s="36">
        <v>0</v>
      </c>
      <c r="E131" s="36"/>
      <c r="F131" s="82"/>
    </row>
    <row r="132" spans="1:6" ht="30" customHeight="1" x14ac:dyDescent="0.25">
      <c r="A132" s="9"/>
      <c r="B132" s="8" t="s">
        <v>125</v>
      </c>
      <c r="C132" s="36">
        <v>0</v>
      </c>
      <c r="D132" s="36">
        <v>0</v>
      </c>
      <c r="E132" s="36"/>
      <c r="F132" s="82"/>
    </row>
    <row r="133" spans="1:6" ht="30" customHeight="1" x14ac:dyDescent="0.25">
      <c r="A133" s="9"/>
      <c r="B133" s="8" t="s">
        <v>126</v>
      </c>
      <c r="C133" s="36">
        <v>0</v>
      </c>
      <c r="D133" s="36">
        <v>0</v>
      </c>
      <c r="E133" s="36"/>
      <c r="F133" s="82"/>
    </row>
    <row r="134" spans="1:6" s="74" customFormat="1" ht="30" customHeight="1" x14ac:dyDescent="0.25">
      <c r="A134" s="12" t="s">
        <v>27</v>
      </c>
      <c r="B134" s="22" t="s">
        <v>128</v>
      </c>
      <c r="C134" s="26">
        <f t="shared" ref="C134" si="12">C9-C29</f>
        <v>0</v>
      </c>
      <c r="D134" s="26">
        <f t="shared" ref="D134:E134" si="13">D9-D29</f>
        <v>0</v>
      </c>
      <c r="E134" s="26">
        <f t="shared" si="13"/>
        <v>0</v>
      </c>
      <c r="F134" s="95">
        <f t="shared" ref="F134" si="14">F9-F29</f>
        <v>16000</v>
      </c>
    </row>
  </sheetData>
  <mergeCells count="13">
    <mergeCell ref="F6:F8"/>
    <mergeCell ref="F26:F28"/>
    <mergeCell ref="A26:A28"/>
    <mergeCell ref="B26:B28"/>
    <mergeCell ref="D26:D28"/>
    <mergeCell ref="E26:E28"/>
    <mergeCell ref="C26:C28"/>
    <mergeCell ref="B4:E4"/>
    <mergeCell ref="A6:A8"/>
    <mergeCell ref="B6:B8"/>
    <mergeCell ref="D6:D8"/>
    <mergeCell ref="E6:E8"/>
    <mergeCell ref="C6:C8"/>
  </mergeCells>
  <pageMargins left="0.70866141732283472" right="0.70866141732283472" top="0.74803149606299213" bottom="0.74803149606299213" header="0.31496062992125984" footer="0.31496062992125984"/>
  <pageSetup paperSize="9" scale="57" fitToHeight="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134"/>
  <sheetViews>
    <sheetView topLeftCell="A105" workbookViewId="0">
      <selection activeCell="C29" sqref="C29:E29"/>
    </sheetView>
  </sheetViews>
  <sheetFormatPr defaultRowHeight="15" x14ac:dyDescent="0.25"/>
  <cols>
    <col min="1" max="1" width="7.140625" style="38" customWidth="1"/>
    <col min="2" max="2" width="31.140625" style="45" customWidth="1"/>
    <col min="3" max="3" width="17.5703125" style="27" customWidth="1"/>
    <col min="4" max="5" width="19.42578125" style="27" customWidth="1"/>
    <col min="6" max="16384" width="9.140625" style="45"/>
  </cols>
  <sheetData>
    <row r="1" spans="1:5" x14ac:dyDescent="0.25">
      <c r="A1" s="29"/>
      <c r="B1" s="30"/>
      <c r="C1" s="31"/>
      <c r="D1" s="31"/>
      <c r="E1" s="31"/>
    </row>
    <row r="2" spans="1:5" s="75" customFormat="1" x14ac:dyDescent="0.25">
      <c r="A2" s="64"/>
      <c r="B2" s="14" t="s">
        <v>0</v>
      </c>
      <c r="C2" s="65"/>
      <c r="D2" s="65"/>
      <c r="E2" s="65"/>
    </row>
    <row r="3" spans="1:5" s="75" customFormat="1" ht="15.75" x14ac:dyDescent="0.25">
      <c r="A3" s="66" t="s">
        <v>1</v>
      </c>
      <c r="B3" s="81" t="s">
        <v>141</v>
      </c>
      <c r="C3" s="25"/>
      <c r="D3" s="25"/>
      <c r="E3" s="25"/>
    </row>
    <row r="4" spans="1:5" s="75" customFormat="1" ht="15.75" x14ac:dyDescent="0.25">
      <c r="A4" s="66"/>
      <c r="B4" s="181" t="s">
        <v>145</v>
      </c>
      <c r="C4" s="181"/>
      <c r="D4" s="181"/>
      <c r="E4" s="67"/>
    </row>
    <row r="5" spans="1:5" ht="15.75" x14ac:dyDescent="0.25">
      <c r="A5" s="32"/>
      <c r="B5" s="30"/>
      <c r="C5" s="31"/>
      <c r="D5" s="31"/>
      <c r="E5" s="31"/>
    </row>
    <row r="6" spans="1:5" s="73" customFormat="1" ht="15" customHeight="1" x14ac:dyDescent="0.25">
      <c r="A6" s="182" t="s">
        <v>1</v>
      </c>
      <c r="B6" s="185" t="s">
        <v>2</v>
      </c>
      <c r="C6" s="188" t="s">
        <v>146</v>
      </c>
      <c r="D6" s="188" t="s">
        <v>147</v>
      </c>
      <c r="E6" s="188" t="s">
        <v>140</v>
      </c>
    </row>
    <row r="7" spans="1:5" s="73" customFormat="1" ht="15" customHeight="1" x14ac:dyDescent="0.25">
      <c r="A7" s="183"/>
      <c r="B7" s="186"/>
      <c r="C7" s="189"/>
      <c r="D7" s="189"/>
      <c r="E7" s="189"/>
    </row>
    <row r="8" spans="1:5" s="73" customFormat="1" ht="70.5" customHeight="1" x14ac:dyDescent="0.25">
      <c r="A8" s="184"/>
      <c r="B8" s="187"/>
      <c r="C8" s="190"/>
      <c r="D8" s="190"/>
      <c r="E8" s="190"/>
    </row>
    <row r="9" spans="1:5" s="73" customFormat="1" ht="30" customHeight="1" x14ac:dyDescent="0.25">
      <c r="A9" s="2" t="s">
        <v>3</v>
      </c>
      <c r="B9" s="15" t="s">
        <v>4</v>
      </c>
      <c r="C9" s="3">
        <f>C10+C11+C12+C13+C14+C15+C16+C17+C18+C19+C20+C21+C22+C23+C24+C25</f>
        <v>0</v>
      </c>
      <c r="D9" s="3">
        <f>D10+D11+D12+D13+D14+D15+D16+D17+D18+D19+D20+D21+D22+D23+D24+D25</f>
        <v>0</v>
      </c>
      <c r="E9" s="3">
        <f>E10+E11+E12+E13+E14+E15+E16+E17+E18+E19+E20+E21+E22+E23+E24+E25</f>
        <v>0</v>
      </c>
    </row>
    <row r="10" spans="1:5" ht="30" customHeight="1" x14ac:dyDescent="0.25">
      <c r="A10" s="35" t="s">
        <v>5</v>
      </c>
      <c r="B10" s="16" t="s">
        <v>6</v>
      </c>
      <c r="C10" s="36"/>
      <c r="D10" s="36"/>
      <c r="E10" s="36"/>
    </row>
    <row r="11" spans="1:5" ht="30" customHeight="1" x14ac:dyDescent="0.25">
      <c r="A11" s="37" t="s">
        <v>7</v>
      </c>
      <c r="B11" s="8" t="s">
        <v>8</v>
      </c>
      <c r="C11" s="36"/>
      <c r="D11" s="36"/>
      <c r="E11" s="36"/>
    </row>
    <row r="12" spans="1:5" ht="30" customHeight="1" x14ac:dyDescent="0.25">
      <c r="A12" s="37" t="s">
        <v>9</v>
      </c>
      <c r="B12" s="8" t="s">
        <v>10</v>
      </c>
      <c r="C12" s="36"/>
      <c r="D12" s="36"/>
      <c r="E12" s="36"/>
    </row>
    <row r="13" spans="1:5" ht="30" customHeight="1" x14ac:dyDescent="0.25">
      <c r="A13" s="35" t="s">
        <v>11</v>
      </c>
      <c r="B13" s="8" t="s">
        <v>12</v>
      </c>
      <c r="C13" s="36"/>
      <c r="D13" s="36"/>
      <c r="E13" s="36"/>
    </row>
    <row r="14" spans="1:5" ht="30" customHeight="1" x14ac:dyDescent="0.25">
      <c r="A14" s="37" t="s">
        <v>13</v>
      </c>
      <c r="B14" s="8" t="s">
        <v>14</v>
      </c>
      <c r="C14" s="36"/>
      <c r="D14" s="36"/>
      <c r="E14" s="36"/>
    </row>
    <row r="15" spans="1:5" ht="30" customHeight="1" x14ac:dyDescent="0.25">
      <c r="A15" s="37" t="s">
        <v>15</v>
      </c>
      <c r="B15" s="8" t="s">
        <v>16</v>
      </c>
      <c r="C15" s="36"/>
      <c r="D15" s="36"/>
      <c r="E15" s="36"/>
    </row>
    <row r="16" spans="1:5" ht="30" customHeight="1" x14ac:dyDescent="0.25">
      <c r="A16" s="35" t="s">
        <v>17</v>
      </c>
      <c r="B16" s="8" t="s">
        <v>18</v>
      </c>
      <c r="C16" s="36"/>
      <c r="D16" s="36"/>
      <c r="E16" s="36"/>
    </row>
    <row r="17" spans="1:5" ht="30" customHeight="1" x14ac:dyDescent="0.25">
      <c r="A17" s="37" t="s">
        <v>19</v>
      </c>
      <c r="B17" s="8" t="s">
        <v>20</v>
      </c>
      <c r="C17" s="36"/>
      <c r="D17" s="36"/>
      <c r="E17" s="36"/>
    </row>
    <row r="18" spans="1:5" ht="30" customHeight="1" x14ac:dyDescent="0.25">
      <c r="A18" s="37" t="s">
        <v>21</v>
      </c>
      <c r="B18" s="8" t="s">
        <v>22</v>
      </c>
      <c r="C18" s="36"/>
      <c r="D18" s="36"/>
      <c r="E18" s="36"/>
    </row>
    <row r="19" spans="1:5" ht="30" customHeight="1" x14ac:dyDescent="0.25">
      <c r="A19" s="35" t="s">
        <v>23</v>
      </c>
      <c r="B19" s="8" t="s">
        <v>24</v>
      </c>
      <c r="C19" s="36"/>
      <c r="D19" s="36"/>
      <c r="E19" s="36"/>
    </row>
    <row r="20" spans="1:5" ht="30" customHeight="1" x14ac:dyDescent="0.25">
      <c r="A20" s="37" t="s">
        <v>25</v>
      </c>
      <c r="B20" s="8" t="s">
        <v>26</v>
      </c>
      <c r="C20" s="36"/>
      <c r="D20" s="36"/>
      <c r="E20" s="36"/>
    </row>
    <row r="21" spans="1:5" ht="30" customHeight="1" x14ac:dyDescent="0.25">
      <c r="A21" s="37" t="s">
        <v>27</v>
      </c>
      <c r="B21" s="8" t="s">
        <v>28</v>
      </c>
      <c r="C21" s="36"/>
      <c r="D21" s="36"/>
      <c r="E21" s="36"/>
    </row>
    <row r="22" spans="1:5" ht="30" customHeight="1" x14ac:dyDescent="0.25">
      <c r="A22" s="35" t="s">
        <v>29</v>
      </c>
      <c r="B22" s="8" t="s">
        <v>30</v>
      </c>
      <c r="C22" s="36"/>
      <c r="D22" s="36"/>
      <c r="E22" s="36"/>
    </row>
    <row r="23" spans="1:5" ht="30" customHeight="1" x14ac:dyDescent="0.25">
      <c r="A23" s="37" t="s">
        <v>31</v>
      </c>
      <c r="B23" s="8" t="s">
        <v>32</v>
      </c>
      <c r="C23" s="36"/>
      <c r="D23" s="36"/>
      <c r="E23" s="36"/>
    </row>
    <row r="24" spans="1:5" ht="30" customHeight="1" x14ac:dyDescent="0.25">
      <c r="A24" s="37" t="s">
        <v>33</v>
      </c>
      <c r="B24" s="8" t="s">
        <v>34</v>
      </c>
      <c r="C24" s="36"/>
      <c r="D24" s="36"/>
      <c r="E24" s="36"/>
    </row>
    <row r="25" spans="1:5" ht="30" customHeight="1" x14ac:dyDescent="0.25">
      <c r="A25" s="35" t="s">
        <v>35</v>
      </c>
      <c r="B25" s="8" t="s">
        <v>36</v>
      </c>
      <c r="C25" s="36"/>
      <c r="D25" s="36"/>
      <c r="E25" s="36"/>
    </row>
    <row r="26" spans="1:5" s="73" customFormat="1" ht="30" customHeight="1" x14ac:dyDescent="0.25">
      <c r="A26" s="182" t="s">
        <v>1</v>
      </c>
      <c r="B26" s="200" t="s">
        <v>37</v>
      </c>
      <c r="C26" s="188" t="s">
        <v>146</v>
      </c>
      <c r="D26" s="188" t="s">
        <v>147</v>
      </c>
      <c r="E26" s="188" t="s">
        <v>140</v>
      </c>
    </row>
    <row r="27" spans="1:5" s="73" customFormat="1" ht="39" customHeight="1" x14ac:dyDescent="0.25">
      <c r="A27" s="183"/>
      <c r="B27" s="201"/>
      <c r="C27" s="189"/>
      <c r="D27" s="189"/>
      <c r="E27" s="189"/>
    </row>
    <row r="28" spans="1:5" s="73" customFormat="1" ht="17.25" customHeight="1" x14ac:dyDescent="0.25">
      <c r="A28" s="184"/>
      <c r="B28" s="202"/>
      <c r="C28" s="190"/>
      <c r="D28" s="190"/>
      <c r="E28" s="190"/>
    </row>
    <row r="29" spans="1:5" s="73" customFormat="1" ht="30" customHeight="1" x14ac:dyDescent="0.25">
      <c r="A29" s="4" t="s">
        <v>38</v>
      </c>
      <c r="B29" s="17" t="s">
        <v>39</v>
      </c>
      <c r="C29" s="5">
        <f>C31+C48+C99+C101+C105+C109+C126+C129+C107</f>
        <v>0</v>
      </c>
      <c r="D29" s="5">
        <f t="shared" ref="D29:E29" si="0">D31+D48+D99+D101+D105+D109+D126+D129+D107</f>
        <v>0</v>
      </c>
      <c r="E29" s="5">
        <f t="shared" si="0"/>
        <v>0</v>
      </c>
    </row>
    <row r="30" spans="1:5" ht="30" customHeight="1" x14ac:dyDescent="0.25">
      <c r="A30" s="39"/>
      <c r="B30" s="16"/>
      <c r="C30" s="36"/>
      <c r="D30" s="36"/>
      <c r="E30" s="36"/>
    </row>
    <row r="31" spans="1:5" s="75" customFormat="1" ht="30" customHeight="1" x14ac:dyDescent="0.25">
      <c r="A31" s="49" t="s">
        <v>5</v>
      </c>
      <c r="B31" s="50" t="s">
        <v>40</v>
      </c>
      <c r="C31" s="51">
        <f>C32+C33+C34+C35+C36+C37+C38+C39+C40+C41+C42+C43+C44+C45+C46+C47</f>
        <v>0</v>
      </c>
      <c r="D31" s="51">
        <f t="shared" ref="D31" si="1">D32+D33+D34+D35+D36+D37+D38+D39+D40+D41+D42+D43+D44+D45+D46+D47</f>
        <v>0</v>
      </c>
      <c r="E31" s="51">
        <f t="shared" ref="E31" si="2">E32+E33+E34+E35+E36+E37+E38+E39+E40+E41+E42+E43+E44+E45+E46+E47</f>
        <v>0</v>
      </c>
    </row>
    <row r="32" spans="1:5" s="72" customFormat="1" ht="30" customHeight="1" x14ac:dyDescent="0.25">
      <c r="A32" s="42"/>
      <c r="B32" s="18" t="s">
        <v>41</v>
      </c>
      <c r="C32" s="36"/>
      <c r="D32" s="36"/>
      <c r="E32" s="36"/>
    </row>
    <row r="33" spans="1:5" s="72" customFormat="1" ht="30" customHeight="1" x14ac:dyDescent="0.25">
      <c r="A33" s="42"/>
      <c r="B33" s="18" t="s">
        <v>42</v>
      </c>
      <c r="C33" s="36"/>
      <c r="D33" s="36"/>
      <c r="E33" s="36"/>
    </row>
    <row r="34" spans="1:5" ht="30" customHeight="1" x14ac:dyDescent="0.25">
      <c r="A34" s="9" t="s">
        <v>1</v>
      </c>
      <c r="B34" s="8" t="s">
        <v>43</v>
      </c>
      <c r="C34" s="36"/>
      <c r="D34" s="36"/>
      <c r="E34" s="36"/>
    </row>
    <row r="35" spans="1:5" ht="30" customHeight="1" x14ac:dyDescent="0.25">
      <c r="A35" s="9"/>
      <c r="B35" s="8" t="s">
        <v>44</v>
      </c>
      <c r="C35" s="36"/>
      <c r="D35" s="36"/>
      <c r="E35" s="36"/>
    </row>
    <row r="36" spans="1:5" ht="30" customHeight="1" x14ac:dyDescent="0.25">
      <c r="A36" s="9"/>
      <c r="B36" s="8" t="s">
        <v>45</v>
      </c>
      <c r="C36" s="36"/>
      <c r="D36" s="36"/>
      <c r="E36" s="36"/>
    </row>
    <row r="37" spans="1:5" ht="30" customHeight="1" x14ac:dyDescent="0.25">
      <c r="A37" s="9" t="s">
        <v>1</v>
      </c>
      <c r="B37" s="8" t="s">
        <v>46</v>
      </c>
      <c r="C37" s="36"/>
      <c r="D37" s="36"/>
      <c r="E37" s="36"/>
    </row>
    <row r="38" spans="1:5" ht="30" customHeight="1" x14ac:dyDescent="0.25">
      <c r="A38" s="9"/>
      <c r="B38" s="8" t="s">
        <v>47</v>
      </c>
      <c r="C38" s="36"/>
      <c r="D38" s="36"/>
      <c r="E38" s="36"/>
    </row>
    <row r="39" spans="1:5" ht="30" customHeight="1" x14ac:dyDescent="0.25">
      <c r="A39" s="9"/>
      <c r="B39" s="8" t="s">
        <v>48</v>
      </c>
      <c r="C39" s="36"/>
      <c r="D39" s="36"/>
      <c r="E39" s="36"/>
    </row>
    <row r="40" spans="1:5" ht="30" customHeight="1" x14ac:dyDescent="0.25">
      <c r="A40" s="9"/>
      <c r="B40" s="8" t="s">
        <v>49</v>
      </c>
      <c r="C40" s="36"/>
      <c r="D40" s="36"/>
      <c r="E40" s="36"/>
    </row>
    <row r="41" spans="1:5" ht="30" customHeight="1" x14ac:dyDescent="0.25">
      <c r="A41" s="9"/>
      <c r="B41" s="8" t="s">
        <v>133</v>
      </c>
      <c r="C41" s="36"/>
      <c r="D41" s="36"/>
      <c r="E41" s="36"/>
    </row>
    <row r="42" spans="1:5" ht="30" customHeight="1" x14ac:dyDescent="0.25">
      <c r="A42" s="9"/>
      <c r="B42" s="8" t="s">
        <v>139</v>
      </c>
      <c r="C42" s="36"/>
      <c r="D42" s="36"/>
      <c r="E42" s="36"/>
    </row>
    <row r="43" spans="1:5" ht="30" customHeight="1" x14ac:dyDescent="0.25">
      <c r="A43" s="9"/>
      <c r="B43" s="8" t="s">
        <v>50</v>
      </c>
      <c r="C43" s="36"/>
      <c r="D43" s="36"/>
      <c r="E43" s="36"/>
    </row>
    <row r="44" spans="1:5" ht="30" customHeight="1" x14ac:dyDescent="0.25">
      <c r="A44" s="9"/>
      <c r="B44" s="8" t="s">
        <v>51</v>
      </c>
      <c r="C44" s="36"/>
      <c r="D44" s="36"/>
      <c r="E44" s="36"/>
    </row>
    <row r="45" spans="1:5" ht="30" customHeight="1" x14ac:dyDescent="0.25">
      <c r="A45" s="9"/>
      <c r="B45" s="8" t="s">
        <v>134</v>
      </c>
      <c r="C45" s="36"/>
      <c r="D45" s="36"/>
      <c r="E45" s="36"/>
    </row>
    <row r="46" spans="1:5" ht="30" customHeight="1" x14ac:dyDescent="0.25">
      <c r="A46" s="9"/>
      <c r="B46" s="8"/>
      <c r="C46" s="36"/>
      <c r="D46" s="36"/>
      <c r="E46" s="36"/>
    </row>
    <row r="47" spans="1:5" ht="30" customHeight="1" x14ac:dyDescent="0.25">
      <c r="A47" s="9"/>
      <c r="B47" s="8" t="s">
        <v>52</v>
      </c>
      <c r="C47" s="36"/>
      <c r="D47" s="36"/>
      <c r="E47" s="36"/>
    </row>
    <row r="48" spans="1:5" s="75" customFormat="1" ht="30" customHeight="1" x14ac:dyDescent="0.25">
      <c r="A48" s="49" t="s">
        <v>7</v>
      </c>
      <c r="B48" s="50" t="s">
        <v>53</v>
      </c>
      <c r="C48" s="51">
        <f>C49+C50+C51+C52+C53+C54+C55+C56+C57+C58+C59+C60+C61+C62+C63+C64+C65+C66+C67+C68+C69+C70+C71+C72+C73+C75+C76+C77+C78+C79+C80+C81+C82+C83+C84+C85+C86+C87+C88+C89+C90+C91+C92+C93+C94+C95+C96+C97+C98+C74</f>
        <v>0</v>
      </c>
      <c r="D48" s="51">
        <f t="shared" ref="D48" si="3">D49+D50+D51+D52+D53+D54+D55+D56+D57+D58+D59+D60+D61+D62+D63+D64+D65+D66+D67+D68+D69+D70+D71+D72+D73+D75+D76+D77+D78+D79+D80+D81+D82+D83+D84+D85+D86+D87+D88+D89+D90+D91+D92+D93+D94+D95+D96+D97+D98+D74</f>
        <v>0</v>
      </c>
      <c r="E48" s="51">
        <f t="shared" ref="E48" si="4">E49+E50+E51+E52+E53+E54+E55+E56+E57+E58+E59+E60+E61+E62+E63+E64+E65+E66+E67+E68+E69+E70+E71+E72+E73+E75+E76+E77+E78+E79+E80+E81+E82+E83+E84+E85+E86+E87+E88+E89+E90+E91+E92+E93+E94+E95+E96+E97+E98+E74</f>
        <v>0</v>
      </c>
    </row>
    <row r="49" spans="1:5" ht="30" customHeight="1" x14ac:dyDescent="0.25">
      <c r="A49" s="9"/>
      <c r="B49" s="8" t="s">
        <v>54</v>
      </c>
      <c r="C49" s="36"/>
      <c r="D49" s="36"/>
      <c r="E49" s="36"/>
    </row>
    <row r="50" spans="1:5" ht="30" customHeight="1" x14ac:dyDescent="0.25">
      <c r="A50" s="9"/>
      <c r="B50" s="8" t="s">
        <v>55</v>
      </c>
      <c r="C50" s="36"/>
      <c r="D50" s="36"/>
      <c r="E50" s="36"/>
    </row>
    <row r="51" spans="1:5" ht="30" customHeight="1" x14ac:dyDescent="0.25">
      <c r="A51" s="9"/>
      <c r="B51" s="8" t="s">
        <v>56</v>
      </c>
      <c r="C51" s="36"/>
      <c r="D51" s="36"/>
      <c r="E51" s="36"/>
    </row>
    <row r="52" spans="1:5" ht="30" customHeight="1" x14ac:dyDescent="0.25">
      <c r="A52" s="9"/>
      <c r="B52" s="8" t="s">
        <v>57</v>
      </c>
      <c r="C52" s="36"/>
      <c r="D52" s="36"/>
      <c r="E52" s="36"/>
    </row>
    <row r="53" spans="1:5" ht="30" customHeight="1" x14ac:dyDescent="0.25">
      <c r="A53" s="9"/>
      <c r="B53" s="8" t="s">
        <v>58</v>
      </c>
      <c r="C53" s="36"/>
      <c r="D53" s="36"/>
      <c r="E53" s="36"/>
    </row>
    <row r="54" spans="1:5" ht="30" customHeight="1" x14ac:dyDescent="0.25">
      <c r="A54" s="9"/>
      <c r="B54" s="8" t="s">
        <v>59</v>
      </c>
      <c r="C54" s="36"/>
      <c r="D54" s="36"/>
      <c r="E54" s="36"/>
    </row>
    <row r="55" spans="1:5" ht="30" customHeight="1" x14ac:dyDescent="0.25">
      <c r="A55" s="9"/>
      <c r="B55" s="19" t="s">
        <v>60</v>
      </c>
      <c r="C55" s="36"/>
      <c r="D55" s="36"/>
      <c r="E55" s="36"/>
    </row>
    <row r="56" spans="1:5" ht="30" customHeight="1" x14ac:dyDescent="0.25">
      <c r="A56" s="9"/>
      <c r="B56" s="19" t="s">
        <v>61</v>
      </c>
      <c r="C56" s="36"/>
      <c r="D56" s="36"/>
      <c r="E56" s="36"/>
    </row>
    <row r="57" spans="1:5" ht="30" customHeight="1" x14ac:dyDescent="0.25">
      <c r="A57" s="9"/>
      <c r="B57" s="8" t="s">
        <v>62</v>
      </c>
      <c r="C57" s="36"/>
      <c r="D57" s="36"/>
      <c r="E57" s="36"/>
    </row>
    <row r="58" spans="1:5" ht="30" customHeight="1" x14ac:dyDescent="0.25">
      <c r="A58" s="9"/>
      <c r="B58" s="8" t="s">
        <v>135</v>
      </c>
      <c r="C58" s="36"/>
      <c r="D58" s="36"/>
      <c r="E58" s="36"/>
    </row>
    <row r="59" spans="1:5" ht="30" customHeight="1" x14ac:dyDescent="0.25">
      <c r="A59" s="9"/>
      <c r="B59" s="8"/>
      <c r="C59" s="36"/>
      <c r="D59" s="36"/>
      <c r="E59" s="36"/>
    </row>
    <row r="60" spans="1:5" ht="30" customHeight="1" x14ac:dyDescent="0.25">
      <c r="A60" s="9"/>
      <c r="B60" s="8" t="s">
        <v>63</v>
      </c>
      <c r="C60" s="36"/>
      <c r="D60" s="36"/>
      <c r="E60" s="36"/>
    </row>
    <row r="61" spans="1:5" ht="30" customHeight="1" x14ac:dyDescent="0.25">
      <c r="A61" s="9"/>
      <c r="B61" s="8" t="s">
        <v>64</v>
      </c>
      <c r="C61" s="36"/>
      <c r="D61" s="36"/>
      <c r="E61" s="36"/>
    </row>
    <row r="62" spans="1:5" ht="30" customHeight="1" x14ac:dyDescent="0.25">
      <c r="A62" s="9"/>
      <c r="B62" s="8" t="s">
        <v>65</v>
      </c>
      <c r="C62" s="36"/>
      <c r="D62" s="36"/>
      <c r="E62" s="36"/>
    </row>
    <row r="63" spans="1:5" ht="30" customHeight="1" x14ac:dyDescent="0.25">
      <c r="A63" s="9"/>
      <c r="B63" s="8" t="s">
        <v>136</v>
      </c>
      <c r="C63" s="36"/>
      <c r="D63" s="36"/>
      <c r="E63" s="36"/>
    </row>
    <row r="64" spans="1:5" ht="30" customHeight="1" x14ac:dyDescent="0.25">
      <c r="A64" s="9"/>
      <c r="B64" s="8"/>
      <c r="C64" s="36"/>
      <c r="D64" s="36"/>
      <c r="E64" s="36"/>
    </row>
    <row r="65" spans="1:5" ht="30" customHeight="1" x14ac:dyDescent="0.25">
      <c r="A65" s="9"/>
      <c r="B65" s="8" t="s">
        <v>66</v>
      </c>
      <c r="C65" s="36"/>
      <c r="D65" s="36"/>
      <c r="E65" s="36"/>
    </row>
    <row r="66" spans="1:5" ht="30" customHeight="1" x14ac:dyDescent="0.25">
      <c r="A66" s="9"/>
      <c r="B66" s="8" t="s">
        <v>67</v>
      </c>
      <c r="C66" s="36"/>
      <c r="D66" s="36"/>
      <c r="E66" s="36"/>
    </row>
    <row r="67" spans="1:5" ht="30" customHeight="1" x14ac:dyDescent="0.25">
      <c r="A67" s="9"/>
      <c r="B67" s="8" t="s">
        <v>68</v>
      </c>
      <c r="C67" s="36"/>
      <c r="D67" s="36"/>
      <c r="E67" s="36"/>
    </row>
    <row r="68" spans="1:5" ht="30" customHeight="1" x14ac:dyDescent="0.25">
      <c r="A68" s="9"/>
      <c r="B68" s="8" t="s">
        <v>137</v>
      </c>
      <c r="C68" s="36"/>
      <c r="D68" s="36"/>
      <c r="E68" s="36"/>
    </row>
    <row r="69" spans="1:5" ht="30" customHeight="1" x14ac:dyDescent="0.25">
      <c r="A69" s="9"/>
      <c r="B69" s="8" t="s">
        <v>138</v>
      </c>
      <c r="C69" s="36"/>
      <c r="D69" s="36"/>
      <c r="E69" s="36"/>
    </row>
    <row r="70" spans="1:5" ht="30" customHeight="1" x14ac:dyDescent="0.25">
      <c r="A70" s="9"/>
      <c r="B70" s="8" t="s">
        <v>69</v>
      </c>
      <c r="C70" s="36"/>
      <c r="D70" s="36"/>
      <c r="E70" s="36"/>
    </row>
    <row r="71" spans="1:5" ht="30" customHeight="1" x14ac:dyDescent="0.25">
      <c r="A71" s="9"/>
      <c r="B71" s="8" t="s">
        <v>70</v>
      </c>
      <c r="C71" s="36"/>
      <c r="D71" s="36"/>
      <c r="E71" s="36"/>
    </row>
    <row r="72" spans="1:5" ht="30" customHeight="1" x14ac:dyDescent="0.25">
      <c r="A72" s="9"/>
      <c r="B72" s="8" t="s">
        <v>71</v>
      </c>
      <c r="C72" s="36"/>
      <c r="D72" s="36"/>
      <c r="E72" s="36"/>
    </row>
    <row r="73" spans="1:5" ht="30" customHeight="1" x14ac:dyDescent="0.25">
      <c r="A73" s="9"/>
      <c r="B73" s="8" t="s">
        <v>72</v>
      </c>
      <c r="C73" s="36"/>
      <c r="D73" s="36"/>
      <c r="E73" s="36"/>
    </row>
    <row r="74" spans="1:5" ht="30" customHeight="1" x14ac:dyDescent="0.25">
      <c r="A74" s="9"/>
      <c r="B74" s="8" t="s">
        <v>73</v>
      </c>
      <c r="C74" s="36"/>
      <c r="D74" s="36"/>
      <c r="E74" s="36"/>
    </row>
    <row r="75" spans="1:5" ht="30" customHeight="1" x14ac:dyDescent="0.25">
      <c r="A75" s="9"/>
      <c r="B75" s="8" t="s">
        <v>74</v>
      </c>
      <c r="C75" s="36"/>
      <c r="D75" s="36"/>
      <c r="E75" s="36"/>
    </row>
    <row r="76" spans="1:5" ht="30" customHeight="1" x14ac:dyDescent="0.25">
      <c r="A76" s="9"/>
      <c r="B76" s="8" t="s">
        <v>75</v>
      </c>
      <c r="C76" s="36"/>
      <c r="D76" s="36"/>
      <c r="E76" s="36"/>
    </row>
    <row r="77" spans="1:5" ht="30" customHeight="1" x14ac:dyDescent="0.25">
      <c r="A77" s="9"/>
      <c r="B77" s="8" t="s">
        <v>76</v>
      </c>
      <c r="C77" s="36"/>
      <c r="D77" s="36"/>
      <c r="E77" s="36"/>
    </row>
    <row r="78" spans="1:5" ht="30" customHeight="1" x14ac:dyDescent="0.25">
      <c r="A78" s="9"/>
      <c r="B78" s="8" t="s">
        <v>77</v>
      </c>
      <c r="C78" s="36"/>
      <c r="D78" s="36"/>
      <c r="E78" s="36"/>
    </row>
    <row r="79" spans="1:5" ht="36.75" customHeight="1" x14ac:dyDescent="0.25">
      <c r="A79" s="9"/>
      <c r="B79" s="8" t="s">
        <v>78</v>
      </c>
      <c r="C79" s="36"/>
      <c r="D79" s="36"/>
      <c r="E79" s="36"/>
    </row>
    <row r="80" spans="1:5" ht="30" customHeight="1" x14ac:dyDescent="0.25">
      <c r="A80" s="9"/>
      <c r="B80" s="8" t="s">
        <v>79</v>
      </c>
      <c r="C80" s="36"/>
      <c r="D80" s="36"/>
      <c r="E80" s="36"/>
    </row>
    <row r="81" spans="1:5" ht="30" customHeight="1" x14ac:dyDescent="0.25">
      <c r="A81" s="9"/>
      <c r="B81" s="8" t="s">
        <v>80</v>
      </c>
      <c r="C81" s="36"/>
      <c r="D81" s="36"/>
      <c r="E81" s="36"/>
    </row>
    <row r="82" spans="1:5" ht="30" customHeight="1" x14ac:dyDescent="0.25">
      <c r="A82" s="9"/>
      <c r="B82" s="8" t="s">
        <v>81</v>
      </c>
      <c r="C82" s="36"/>
      <c r="D82" s="36"/>
      <c r="E82" s="36"/>
    </row>
    <row r="83" spans="1:5" ht="30" customHeight="1" x14ac:dyDescent="0.25">
      <c r="A83" s="9"/>
      <c r="B83" s="8" t="s">
        <v>82</v>
      </c>
      <c r="C83" s="36"/>
      <c r="D83" s="36"/>
      <c r="E83" s="36"/>
    </row>
    <row r="84" spans="1:5" ht="30" customHeight="1" x14ac:dyDescent="0.25">
      <c r="A84" s="9"/>
      <c r="B84" s="8" t="s">
        <v>83</v>
      </c>
      <c r="C84" s="36"/>
      <c r="D84" s="36"/>
      <c r="E84" s="36"/>
    </row>
    <row r="85" spans="1:5" ht="30" customHeight="1" x14ac:dyDescent="0.25">
      <c r="A85" s="9"/>
      <c r="B85" s="8" t="s">
        <v>84</v>
      </c>
      <c r="C85" s="36"/>
      <c r="D85" s="36"/>
      <c r="E85" s="36"/>
    </row>
    <row r="86" spans="1:5" ht="30" customHeight="1" x14ac:dyDescent="0.25">
      <c r="A86" s="9"/>
      <c r="B86" s="8" t="s">
        <v>85</v>
      </c>
      <c r="C86" s="36"/>
      <c r="D86" s="36"/>
      <c r="E86" s="36"/>
    </row>
    <row r="87" spans="1:5" ht="30" customHeight="1" x14ac:dyDescent="0.25">
      <c r="A87" s="9"/>
      <c r="B87" s="8" t="s">
        <v>131</v>
      </c>
      <c r="C87" s="36"/>
      <c r="D87" s="36"/>
      <c r="E87" s="36"/>
    </row>
    <row r="88" spans="1:5" ht="30" customHeight="1" x14ac:dyDescent="0.25">
      <c r="A88" s="9"/>
      <c r="B88" s="8" t="s">
        <v>86</v>
      </c>
      <c r="C88" s="36"/>
      <c r="D88" s="36"/>
      <c r="E88" s="36"/>
    </row>
    <row r="89" spans="1:5" ht="30" customHeight="1" x14ac:dyDescent="0.25">
      <c r="A89" s="9"/>
      <c r="B89" s="8" t="s">
        <v>87</v>
      </c>
      <c r="C89" s="36"/>
      <c r="D89" s="36"/>
      <c r="E89" s="36"/>
    </row>
    <row r="90" spans="1:5" ht="30" customHeight="1" x14ac:dyDescent="0.25">
      <c r="A90" s="9"/>
      <c r="B90" s="8" t="s">
        <v>88</v>
      </c>
      <c r="C90" s="36"/>
      <c r="D90" s="36"/>
      <c r="E90" s="36"/>
    </row>
    <row r="91" spans="1:5" ht="30" customHeight="1" x14ac:dyDescent="0.25">
      <c r="A91" s="9"/>
      <c r="B91" s="8" t="s">
        <v>89</v>
      </c>
      <c r="C91" s="36"/>
      <c r="D91" s="36"/>
      <c r="E91" s="36"/>
    </row>
    <row r="92" spans="1:5" ht="30" customHeight="1" x14ac:dyDescent="0.25">
      <c r="A92" s="9"/>
      <c r="B92" s="8" t="s">
        <v>90</v>
      </c>
      <c r="C92" s="36"/>
      <c r="D92" s="36"/>
      <c r="E92" s="36"/>
    </row>
    <row r="93" spans="1:5" ht="30" customHeight="1" x14ac:dyDescent="0.25">
      <c r="A93" s="9"/>
      <c r="B93" s="8"/>
      <c r="C93" s="36"/>
      <c r="D93" s="36"/>
      <c r="E93" s="36"/>
    </row>
    <row r="94" spans="1:5" ht="30" customHeight="1" x14ac:dyDescent="0.25">
      <c r="A94" s="9"/>
      <c r="B94" s="20"/>
      <c r="C94" s="36"/>
      <c r="D94" s="36"/>
      <c r="E94" s="36"/>
    </row>
    <row r="95" spans="1:5" ht="30" customHeight="1" x14ac:dyDescent="0.25">
      <c r="A95" s="9"/>
      <c r="B95" s="8" t="s">
        <v>91</v>
      </c>
      <c r="C95" s="36"/>
      <c r="D95" s="36"/>
      <c r="E95" s="36"/>
    </row>
    <row r="96" spans="1:5" ht="30" customHeight="1" x14ac:dyDescent="0.25">
      <c r="A96" s="9"/>
      <c r="B96" s="8" t="s">
        <v>92</v>
      </c>
      <c r="C96" s="36"/>
      <c r="D96" s="36"/>
      <c r="E96" s="36"/>
    </row>
    <row r="97" spans="1:5" ht="30" customHeight="1" x14ac:dyDescent="0.25">
      <c r="A97" s="9"/>
      <c r="B97" s="8" t="s">
        <v>93</v>
      </c>
      <c r="C97" s="36"/>
      <c r="D97" s="36"/>
      <c r="E97" s="36"/>
    </row>
    <row r="98" spans="1:5" ht="30" customHeight="1" x14ac:dyDescent="0.25">
      <c r="A98" s="9"/>
      <c r="B98" s="8" t="s">
        <v>132</v>
      </c>
      <c r="C98" s="36"/>
      <c r="D98" s="36"/>
      <c r="E98" s="36"/>
    </row>
    <row r="99" spans="1:5" ht="30" customHeight="1" x14ac:dyDescent="0.25">
      <c r="A99" s="41" t="s">
        <v>9</v>
      </c>
      <c r="B99" s="33" t="s">
        <v>94</v>
      </c>
      <c r="C99" s="34">
        <f>C100</f>
        <v>0</v>
      </c>
      <c r="D99" s="34">
        <f t="shared" ref="D99:E99" si="5">D100</f>
        <v>0</v>
      </c>
      <c r="E99" s="34">
        <f t="shared" si="5"/>
        <v>0</v>
      </c>
    </row>
    <row r="100" spans="1:5" ht="30" customHeight="1" x14ac:dyDescent="0.25">
      <c r="A100" s="9" t="s">
        <v>1</v>
      </c>
      <c r="B100" s="8" t="s">
        <v>95</v>
      </c>
      <c r="C100" s="36"/>
      <c r="D100" s="36"/>
      <c r="E100" s="36"/>
    </row>
    <row r="101" spans="1:5" s="75" customFormat="1" ht="30" customHeight="1" x14ac:dyDescent="0.25">
      <c r="A101" s="49" t="s">
        <v>11</v>
      </c>
      <c r="B101" s="50" t="s">
        <v>96</v>
      </c>
      <c r="C101" s="51">
        <f>C102+C103+C104</f>
        <v>0</v>
      </c>
      <c r="D101" s="51">
        <f t="shared" ref="D101" si="6">D102+D103+D104</f>
        <v>0</v>
      </c>
      <c r="E101" s="51">
        <f t="shared" ref="E101" si="7">E102+E103+E104</f>
        <v>0</v>
      </c>
    </row>
    <row r="102" spans="1:5" ht="30" customHeight="1" x14ac:dyDescent="0.25">
      <c r="A102" s="9"/>
      <c r="B102" s="8" t="s">
        <v>97</v>
      </c>
      <c r="C102" s="36"/>
      <c r="D102" s="36"/>
      <c r="E102" s="36"/>
    </row>
    <row r="103" spans="1:5" ht="30" customHeight="1" x14ac:dyDescent="0.25">
      <c r="A103" s="9"/>
      <c r="B103" s="8" t="s">
        <v>98</v>
      </c>
      <c r="C103" s="36"/>
      <c r="D103" s="36"/>
      <c r="E103" s="36"/>
    </row>
    <row r="104" spans="1:5" ht="30" customHeight="1" x14ac:dyDescent="0.25">
      <c r="A104" s="9"/>
      <c r="B104" s="8" t="s">
        <v>99</v>
      </c>
      <c r="C104" s="36"/>
      <c r="D104" s="36"/>
      <c r="E104" s="36"/>
    </row>
    <row r="105" spans="1:5" s="75" customFormat="1" ht="30" customHeight="1" x14ac:dyDescent="0.25">
      <c r="A105" s="49" t="s">
        <v>15</v>
      </c>
      <c r="B105" s="50" t="s">
        <v>100</v>
      </c>
      <c r="C105" s="51">
        <f>C106</f>
        <v>0</v>
      </c>
      <c r="D105" s="51">
        <f t="shared" ref="D105:E105" si="8">D106</f>
        <v>0</v>
      </c>
      <c r="E105" s="51">
        <f t="shared" si="8"/>
        <v>0</v>
      </c>
    </row>
    <row r="106" spans="1:5" ht="30" customHeight="1" x14ac:dyDescent="0.25">
      <c r="A106" s="39"/>
      <c r="B106" s="16" t="s">
        <v>101</v>
      </c>
      <c r="C106" s="36"/>
      <c r="D106" s="36"/>
      <c r="E106" s="36"/>
    </row>
    <row r="107" spans="1:5" s="52" customFormat="1" ht="30" customHeight="1" x14ac:dyDescent="0.25">
      <c r="A107" s="49" t="s">
        <v>19</v>
      </c>
      <c r="B107" s="50" t="s">
        <v>148</v>
      </c>
      <c r="C107" s="51">
        <f>C108</f>
        <v>0</v>
      </c>
      <c r="D107" s="51">
        <f t="shared" ref="D107" si="9">D108</f>
        <v>0</v>
      </c>
      <c r="E107" s="51">
        <f>E108</f>
        <v>0</v>
      </c>
    </row>
    <row r="108" spans="1:5" s="6" customFormat="1" ht="30" customHeight="1" x14ac:dyDescent="0.25">
      <c r="A108" s="39"/>
      <c r="B108" s="16" t="s">
        <v>148</v>
      </c>
      <c r="C108" s="36"/>
      <c r="D108" s="36"/>
      <c r="E108" s="36"/>
    </row>
    <row r="109" spans="1:5" s="75" customFormat="1" ht="30" customHeight="1" x14ac:dyDescent="0.25">
      <c r="A109" s="49" t="s">
        <v>21</v>
      </c>
      <c r="B109" s="50" t="s">
        <v>102</v>
      </c>
      <c r="C109" s="51">
        <f>C110+C111+C112+C113+C114+C115+C116+C117+C118+C119+C120+C121+C122+C123+C124+C125</f>
        <v>0</v>
      </c>
      <c r="D109" s="51">
        <f t="shared" ref="D109" si="10">D110+D111+D112+D113+D114+D115+D116+D117+D118+D119+D120+D121+D122+D123+D124+D125</f>
        <v>0</v>
      </c>
      <c r="E109" s="51">
        <f t="shared" ref="E109" si="11">E110+E111+E112+E113+E114+E115+E116+E117+E118+E119+E120+E121+E122+E123+E124+E125</f>
        <v>0</v>
      </c>
    </row>
    <row r="110" spans="1:5" ht="30" customHeight="1" x14ac:dyDescent="0.25">
      <c r="A110" s="9"/>
      <c r="B110" s="8" t="s">
        <v>103</v>
      </c>
      <c r="C110" s="36"/>
      <c r="D110" s="36"/>
      <c r="E110" s="36"/>
    </row>
    <row r="111" spans="1:5" ht="30" customHeight="1" x14ac:dyDescent="0.25">
      <c r="A111" s="9"/>
      <c r="B111" s="8" t="s">
        <v>104</v>
      </c>
      <c r="C111" s="36"/>
      <c r="D111" s="36"/>
      <c r="E111" s="36"/>
    </row>
    <row r="112" spans="1:5" ht="30" customHeight="1" x14ac:dyDescent="0.25">
      <c r="A112" s="9"/>
      <c r="B112" s="8" t="s">
        <v>105</v>
      </c>
      <c r="C112" s="36"/>
      <c r="D112" s="36"/>
      <c r="E112" s="36"/>
    </row>
    <row r="113" spans="1:5" ht="30" customHeight="1" x14ac:dyDescent="0.25">
      <c r="A113" s="9" t="s">
        <v>1</v>
      </c>
      <c r="B113" s="8" t="s">
        <v>106</v>
      </c>
      <c r="C113" s="36"/>
      <c r="D113" s="36"/>
      <c r="E113" s="36"/>
    </row>
    <row r="114" spans="1:5" ht="30" customHeight="1" x14ac:dyDescent="0.25">
      <c r="A114" s="9"/>
      <c r="B114" s="8" t="s">
        <v>107</v>
      </c>
      <c r="C114" s="36"/>
      <c r="D114" s="36"/>
      <c r="E114" s="36"/>
    </row>
    <row r="115" spans="1:5" ht="30" customHeight="1" x14ac:dyDescent="0.25">
      <c r="A115" s="9"/>
      <c r="B115" s="8" t="s">
        <v>108</v>
      </c>
      <c r="C115" s="36"/>
      <c r="D115" s="36"/>
      <c r="E115" s="36"/>
    </row>
    <row r="116" spans="1:5" ht="30" customHeight="1" x14ac:dyDescent="0.25">
      <c r="A116" s="9"/>
      <c r="B116" s="8" t="s">
        <v>109</v>
      </c>
      <c r="C116" s="36"/>
      <c r="D116" s="36"/>
      <c r="E116" s="36"/>
    </row>
    <row r="117" spans="1:5" ht="30" customHeight="1" x14ac:dyDescent="0.25">
      <c r="A117" s="9"/>
      <c r="B117" s="8" t="s">
        <v>110</v>
      </c>
      <c r="C117" s="36"/>
      <c r="D117" s="36"/>
      <c r="E117" s="36"/>
    </row>
    <row r="118" spans="1:5" ht="30" customHeight="1" x14ac:dyDescent="0.25">
      <c r="A118" s="9"/>
      <c r="B118" s="8" t="s">
        <v>111</v>
      </c>
      <c r="C118" s="36"/>
      <c r="D118" s="36"/>
      <c r="E118" s="36"/>
    </row>
    <row r="119" spans="1:5" ht="30" customHeight="1" x14ac:dyDescent="0.25">
      <c r="A119" s="9"/>
      <c r="B119" s="8" t="s">
        <v>112</v>
      </c>
      <c r="C119" s="36"/>
      <c r="D119" s="36"/>
      <c r="E119" s="36"/>
    </row>
    <row r="120" spans="1:5" ht="30" customHeight="1" x14ac:dyDescent="0.25">
      <c r="A120" s="9"/>
      <c r="B120" s="8" t="s">
        <v>113</v>
      </c>
      <c r="C120" s="36"/>
      <c r="D120" s="36"/>
      <c r="E120" s="36"/>
    </row>
    <row r="121" spans="1:5" ht="30" customHeight="1" x14ac:dyDescent="0.25">
      <c r="A121" s="9"/>
      <c r="B121" s="8" t="s">
        <v>114</v>
      </c>
      <c r="C121" s="36"/>
      <c r="D121" s="36"/>
      <c r="E121" s="36"/>
    </row>
    <row r="122" spans="1:5" ht="30" customHeight="1" x14ac:dyDescent="0.25">
      <c r="A122" s="9"/>
      <c r="B122" s="8" t="s">
        <v>115</v>
      </c>
      <c r="C122" s="36"/>
      <c r="D122" s="36"/>
      <c r="E122" s="36"/>
    </row>
    <row r="123" spans="1:5" ht="30" customHeight="1" x14ac:dyDescent="0.25">
      <c r="A123" s="9"/>
      <c r="B123" s="8" t="s">
        <v>116</v>
      </c>
      <c r="C123" s="36"/>
      <c r="D123" s="36"/>
      <c r="E123" s="36"/>
    </row>
    <row r="124" spans="1:5" ht="30" customHeight="1" x14ac:dyDescent="0.25">
      <c r="A124" s="9"/>
      <c r="B124" s="8" t="s">
        <v>117</v>
      </c>
      <c r="C124" s="36"/>
      <c r="D124" s="36"/>
      <c r="E124" s="36"/>
    </row>
    <row r="125" spans="1:5" ht="30" customHeight="1" x14ac:dyDescent="0.25">
      <c r="A125" s="9"/>
      <c r="B125" s="8" t="s">
        <v>118</v>
      </c>
      <c r="C125" s="36"/>
      <c r="D125" s="36"/>
      <c r="E125" s="36"/>
    </row>
    <row r="126" spans="1:5" s="75" customFormat="1" ht="30" customHeight="1" x14ac:dyDescent="0.25">
      <c r="A126" s="54" t="s">
        <v>23</v>
      </c>
      <c r="B126" s="55" t="s">
        <v>119</v>
      </c>
      <c r="C126" s="56">
        <f>C127+C128</f>
        <v>0</v>
      </c>
      <c r="D126" s="56">
        <f>D127+D128</f>
        <v>0</v>
      </c>
      <c r="E126" s="56">
        <f>E127+E128</f>
        <v>0</v>
      </c>
    </row>
    <row r="127" spans="1:5" ht="30" customHeight="1" x14ac:dyDescent="0.25">
      <c r="A127" s="9"/>
      <c r="B127" s="8" t="s">
        <v>120</v>
      </c>
      <c r="C127" s="36"/>
      <c r="D127" s="36"/>
      <c r="E127" s="36"/>
    </row>
    <row r="128" spans="1:5" ht="30" customHeight="1" x14ac:dyDescent="0.25">
      <c r="A128" s="9"/>
      <c r="B128" s="8" t="s">
        <v>121</v>
      </c>
      <c r="C128" s="36"/>
      <c r="D128" s="36"/>
      <c r="E128" s="36"/>
    </row>
    <row r="129" spans="1:5" s="75" customFormat="1" ht="30" customHeight="1" x14ac:dyDescent="0.25">
      <c r="A129" s="54" t="s">
        <v>25</v>
      </c>
      <c r="B129" s="55" t="s">
        <v>122</v>
      </c>
      <c r="C129" s="56">
        <f>C130+C131+C132+C133</f>
        <v>0</v>
      </c>
      <c r="D129" s="56">
        <f t="shared" ref="D129" si="12">D130+D131+D132+D133</f>
        <v>0</v>
      </c>
      <c r="E129" s="56">
        <f t="shared" ref="E129" si="13">E130+E131+E132+E133</f>
        <v>0</v>
      </c>
    </row>
    <row r="130" spans="1:5" s="72" customFormat="1" ht="30" customHeight="1" x14ac:dyDescent="0.25">
      <c r="A130" s="44"/>
      <c r="B130" s="18" t="s">
        <v>123</v>
      </c>
      <c r="C130" s="36"/>
      <c r="D130" s="36"/>
      <c r="E130" s="36"/>
    </row>
    <row r="131" spans="1:5" ht="51" customHeight="1" x14ac:dyDescent="0.25">
      <c r="A131" s="9"/>
      <c r="B131" s="8" t="s">
        <v>124</v>
      </c>
      <c r="C131" s="36"/>
      <c r="D131" s="36"/>
      <c r="E131" s="36"/>
    </row>
    <row r="132" spans="1:5" ht="30" customHeight="1" x14ac:dyDescent="0.25">
      <c r="A132" s="9"/>
      <c r="B132" s="8" t="s">
        <v>125</v>
      </c>
      <c r="C132" s="36"/>
      <c r="D132" s="36"/>
      <c r="E132" s="36"/>
    </row>
    <row r="133" spans="1:5" ht="30" customHeight="1" x14ac:dyDescent="0.25">
      <c r="A133" s="9"/>
      <c r="B133" s="8" t="s">
        <v>126</v>
      </c>
      <c r="C133" s="36"/>
      <c r="D133" s="36"/>
      <c r="E133" s="36"/>
    </row>
    <row r="134" spans="1:5" s="74" customFormat="1" ht="30" customHeight="1" x14ac:dyDescent="0.25">
      <c r="A134" s="12" t="s">
        <v>27</v>
      </c>
      <c r="B134" s="22" t="s">
        <v>129</v>
      </c>
      <c r="C134" s="26">
        <f t="shared" ref="C134:D134" si="14">C9-C29</f>
        <v>0</v>
      </c>
      <c r="D134" s="26">
        <f t="shared" si="14"/>
        <v>0</v>
      </c>
      <c r="E134" s="26">
        <f t="shared" ref="E134" si="15">E9-E29</f>
        <v>0</v>
      </c>
    </row>
  </sheetData>
  <mergeCells count="11">
    <mergeCell ref="E6:E8"/>
    <mergeCell ref="E26:E28"/>
    <mergeCell ref="A26:A28"/>
    <mergeCell ref="B26:B28"/>
    <mergeCell ref="C26:C28"/>
    <mergeCell ref="D26:D28"/>
    <mergeCell ref="B4:D4"/>
    <mergeCell ref="A6:A8"/>
    <mergeCell ref="B6:B8"/>
    <mergeCell ref="C6:C8"/>
    <mergeCell ref="D6:D8"/>
  </mergeCells>
  <pageMargins left="0.70866141732283472" right="0.70866141732283472" top="0.74803149606299213" bottom="0.74803149606299213" header="0.31496062992125984" footer="0.31496062992125984"/>
  <pageSetup paperSize="9" scale="57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34"/>
  <sheetViews>
    <sheetView topLeftCell="A105" workbookViewId="0">
      <selection activeCell="E107" sqref="E107"/>
    </sheetView>
  </sheetViews>
  <sheetFormatPr defaultRowHeight="15" x14ac:dyDescent="0.25"/>
  <cols>
    <col min="1" max="1" width="7.140625" style="38" customWidth="1"/>
    <col min="2" max="2" width="31.140625" style="45" customWidth="1"/>
    <col min="3" max="3" width="17.5703125" style="27" customWidth="1"/>
    <col min="4" max="5" width="19.42578125" style="27" customWidth="1"/>
    <col min="6" max="16384" width="9.140625" style="45"/>
  </cols>
  <sheetData>
    <row r="1" spans="1:5" s="73" customFormat="1" x14ac:dyDescent="0.25">
      <c r="A1" s="10"/>
      <c r="B1" s="13"/>
      <c r="C1" s="23"/>
      <c r="D1" s="23"/>
      <c r="E1" s="23"/>
    </row>
    <row r="2" spans="1:5" s="75" customFormat="1" x14ac:dyDescent="0.25">
      <c r="A2" s="64"/>
      <c r="B2" s="14" t="s">
        <v>0</v>
      </c>
      <c r="C2" s="65"/>
      <c r="D2" s="65"/>
      <c r="E2" s="65"/>
    </row>
    <row r="3" spans="1:5" s="75" customFormat="1" ht="15.75" x14ac:dyDescent="0.25">
      <c r="A3" s="66" t="s">
        <v>1</v>
      </c>
      <c r="B3" s="81" t="s">
        <v>141</v>
      </c>
      <c r="C3" s="25"/>
      <c r="D3" s="25"/>
      <c r="E3" s="25"/>
    </row>
    <row r="4" spans="1:5" s="75" customFormat="1" ht="15.75" x14ac:dyDescent="0.25">
      <c r="A4" s="66"/>
      <c r="B4" s="181" t="s">
        <v>142</v>
      </c>
      <c r="C4" s="181"/>
      <c r="D4" s="181"/>
      <c r="E4" s="67"/>
    </row>
    <row r="5" spans="1:5" s="73" customFormat="1" ht="15.75" x14ac:dyDescent="0.25">
      <c r="A5" s="1"/>
      <c r="B5" s="13"/>
      <c r="C5" s="23"/>
      <c r="D5" s="23"/>
      <c r="E5" s="23"/>
    </row>
    <row r="6" spans="1:5" s="73" customFormat="1" ht="15" customHeight="1" x14ac:dyDescent="0.25">
      <c r="A6" s="182" t="s">
        <v>1</v>
      </c>
      <c r="B6" s="185" t="s">
        <v>2</v>
      </c>
      <c r="C6" s="188" t="s">
        <v>143</v>
      </c>
      <c r="D6" s="188" t="s">
        <v>144</v>
      </c>
      <c r="E6" s="188" t="s">
        <v>140</v>
      </c>
    </row>
    <row r="7" spans="1:5" s="73" customFormat="1" ht="15" customHeight="1" x14ac:dyDescent="0.25">
      <c r="A7" s="183"/>
      <c r="B7" s="186"/>
      <c r="C7" s="189"/>
      <c r="D7" s="189"/>
      <c r="E7" s="189"/>
    </row>
    <row r="8" spans="1:5" s="73" customFormat="1" ht="25.5" customHeight="1" x14ac:dyDescent="0.25">
      <c r="A8" s="184"/>
      <c r="B8" s="187"/>
      <c r="C8" s="190"/>
      <c r="D8" s="190"/>
      <c r="E8" s="190"/>
    </row>
    <row r="9" spans="1:5" s="73" customFormat="1" ht="30" customHeight="1" x14ac:dyDescent="0.25">
      <c r="A9" s="2" t="s">
        <v>3</v>
      </c>
      <c r="B9" s="15" t="s">
        <v>4</v>
      </c>
      <c r="C9" s="3">
        <f>C10+C11+C12+C13+C14+C15+C16+C17+C18+C19+C20+C21+C22+C23+C24+C25</f>
        <v>0</v>
      </c>
      <c r="D9" s="3">
        <f>D10+D11+D12+D13+D14+D15+D16+D17+D18+D19+D20+D21+D22+D23+D24+D25</f>
        <v>0</v>
      </c>
      <c r="E9" s="3">
        <f>E10+E11+E12+E13+E14+E15+E16+E17+E18+E19+E20+E21+E22+E23+E24+E25</f>
        <v>0</v>
      </c>
    </row>
    <row r="10" spans="1:5" ht="30" customHeight="1" x14ac:dyDescent="0.25">
      <c r="A10" s="35" t="s">
        <v>5</v>
      </c>
      <c r="B10" s="16" t="s">
        <v>6</v>
      </c>
      <c r="C10" s="36"/>
      <c r="D10" s="36"/>
      <c r="E10" s="36"/>
    </row>
    <row r="11" spans="1:5" ht="30" customHeight="1" x14ac:dyDescent="0.25">
      <c r="A11" s="37" t="s">
        <v>7</v>
      </c>
      <c r="B11" s="8" t="s">
        <v>8</v>
      </c>
      <c r="C11" s="36"/>
      <c r="D11" s="36"/>
      <c r="E11" s="36"/>
    </row>
    <row r="12" spans="1:5" ht="30" customHeight="1" x14ac:dyDescent="0.25">
      <c r="A12" s="37" t="s">
        <v>9</v>
      </c>
      <c r="B12" s="8" t="s">
        <v>10</v>
      </c>
      <c r="C12" s="36"/>
      <c r="D12" s="36"/>
      <c r="E12" s="36"/>
    </row>
    <row r="13" spans="1:5" ht="30" customHeight="1" x14ac:dyDescent="0.25">
      <c r="A13" s="35" t="s">
        <v>11</v>
      </c>
      <c r="B13" s="8" t="s">
        <v>12</v>
      </c>
      <c r="C13" s="36"/>
      <c r="D13" s="36"/>
      <c r="E13" s="36"/>
    </row>
    <row r="14" spans="1:5" ht="30" customHeight="1" x14ac:dyDescent="0.25">
      <c r="A14" s="37" t="s">
        <v>13</v>
      </c>
      <c r="B14" s="8" t="s">
        <v>14</v>
      </c>
      <c r="C14" s="36"/>
      <c r="D14" s="36"/>
      <c r="E14" s="36"/>
    </row>
    <row r="15" spans="1:5" ht="30" customHeight="1" x14ac:dyDescent="0.25">
      <c r="A15" s="37" t="s">
        <v>15</v>
      </c>
      <c r="B15" s="8" t="s">
        <v>16</v>
      </c>
      <c r="C15" s="36"/>
      <c r="D15" s="36"/>
      <c r="E15" s="36"/>
    </row>
    <row r="16" spans="1:5" ht="30" customHeight="1" x14ac:dyDescent="0.25">
      <c r="A16" s="35" t="s">
        <v>17</v>
      </c>
      <c r="B16" s="8" t="s">
        <v>18</v>
      </c>
      <c r="C16" s="36"/>
      <c r="D16" s="36"/>
      <c r="E16" s="36"/>
    </row>
    <row r="17" spans="1:5" ht="30" customHeight="1" x14ac:dyDescent="0.25">
      <c r="A17" s="37" t="s">
        <v>19</v>
      </c>
      <c r="B17" s="8" t="s">
        <v>20</v>
      </c>
      <c r="C17" s="36"/>
      <c r="D17" s="36"/>
      <c r="E17" s="36"/>
    </row>
    <row r="18" spans="1:5" ht="30" customHeight="1" x14ac:dyDescent="0.25">
      <c r="A18" s="37" t="s">
        <v>21</v>
      </c>
      <c r="B18" s="8" t="s">
        <v>22</v>
      </c>
      <c r="C18" s="36"/>
      <c r="D18" s="36"/>
      <c r="E18" s="36"/>
    </row>
    <row r="19" spans="1:5" ht="30" customHeight="1" x14ac:dyDescent="0.25">
      <c r="A19" s="35" t="s">
        <v>23</v>
      </c>
      <c r="B19" s="8" t="s">
        <v>24</v>
      </c>
      <c r="C19" s="36"/>
      <c r="D19" s="36"/>
      <c r="E19" s="36"/>
    </row>
    <row r="20" spans="1:5" ht="30" customHeight="1" x14ac:dyDescent="0.25">
      <c r="A20" s="37" t="s">
        <v>25</v>
      </c>
      <c r="B20" s="8" t="s">
        <v>26</v>
      </c>
      <c r="C20" s="36"/>
      <c r="D20" s="36"/>
      <c r="E20" s="36"/>
    </row>
    <row r="21" spans="1:5" ht="30" customHeight="1" x14ac:dyDescent="0.25">
      <c r="A21" s="37" t="s">
        <v>27</v>
      </c>
      <c r="B21" s="8" t="s">
        <v>28</v>
      </c>
      <c r="C21" s="36"/>
      <c r="D21" s="36"/>
      <c r="E21" s="36"/>
    </row>
    <row r="22" spans="1:5" ht="30" customHeight="1" x14ac:dyDescent="0.25">
      <c r="A22" s="35" t="s">
        <v>29</v>
      </c>
      <c r="B22" s="8" t="s">
        <v>30</v>
      </c>
      <c r="C22" s="36"/>
      <c r="D22" s="36"/>
      <c r="E22" s="36"/>
    </row>
    <row r="23" spans="1:5" ht="30" customHeight="1" x14ac:dyDescent="0.25">
      <c r="A23" s="37" t="s">
        <v>31</v>
      </c>
      <c r="B23" s="8" t="s">
        <v>32</v>
      </c>
      <c r="C23" s="36"/>
      <c r="D23" s="36"/>
      <c r="E23" s="36"/>
    </row>
    <row r="24" spans="1:5" ht="30" customHeight="1" x14ac:dyDescent="0.25">
      <c r="A24" s="37" t="s">
        <v>33</v>
      </c>
      <c r="B24" s="8" t="s">
        <v>34</v>
      </c>
      <c r="C24" s="36"/>
      <c r="D24" s="36"/>
      <c r="E24" s="36"/>
    </row>
    <row r="25" spans="1:5" ht="30" customHeight="1" x14ac:dyDescent="0.25">
      <c r="A25" s="35" t="s">
        <v>35</v>
      </c>
      <c r="B25" s="8" t="s">
        <v>36</v>
      </c>
      <c r="C25" s="36"/>
      <c r="D25" s="36"/>
      <c r="E25" s="36"/>
    </row>
    <row r="26" spans="1:5" s="73" customFormat="1" ht="30" customHeight="1" x14ac:dyDescent="0.25">
      <c r="A26" s="182" t="s">
        <v>1</v>
      </c>
      <c r="B26" s="200" t="s">
        <v>37</v>
      </c>
      <c r="C26" s="188" t="s">
        <v>143</v>
      </c>
      <c r="D26" s="188" t="s">
        <v>144</v>
      </c>
      <c r="E26" s="188" t="s">
        <v>140</v>
      </c>
    </row>
    <row r="27" spans="1:5" s="73" customFormat="1" ht="25.5" customHeight="1" x14ac:dyDescent="0.25">
      <c r="A27" s="183"/>
      <c r="B27" s="201"/>
      <c r="C27" s="189"/>
      <c r="D27" s="189"/>
      <c r="E27" s="189"/>
    </row>
    <row r="28" spans="1:5" s="73" customFormat="1" ht="30" hidden="1" customHeight="1" x14ac:dyDescent="0.25">
      <c r="A28" s="184"/>
      <c r="B28" s="202"/>
      <c r="C28" s="190"/>
      <c r="D28" s="190"/>
      <c r="E28" s="190"/>
    </row>
    <row r="29" spans="1:5" s="73" customFormat="1" ht="30" customHeight="1" x14ac:dyDescent="0.25">
      <c r="A29" s="4" t="s">
        <v>38</v>
      </c>
      <c r="B29" s="17" t="s">
        <v>39</v>
      </c>
      <c r="C29" s="5">
        <f>C31+C48+C99+C101+C105+C109+C126+C129+C107</f>
        <v>0</v>
      </c>
      <c r="D29" s="5">
        <f>D31+D48+D99+D101+D105+D109+D126+D129+D107</f>
        <v>0</v>
      </c>
      <c r="E29" s="5">
        <f>E31+E48+E99+E101+E105+E109+E126+E129+E107</f>
        <v>0</v>
      </c>
    </row>
    <row r="30" spans="1:5" ht="30" customHeight="1" x14ac:dyDescent="0.25">
      <c r="A30" s="39"/>
      <c r="B30" s="16"/>
      <c r="C30" s="36"/>
      <c r="D30" s="36"/>
      <c r="E30" s="36"/>
    </row>
    <row r="31" spans="1:5" s="75" customFormat="1" ht="30" customHeight="1" x14ac:dyDescent="0.25">
      <c r="A31" s="49" t="s">
        <v>5</v>
      </c>
      <c r="B31" s="50" t="s">
        <v>40</v>
      </c>
      <c r="C31" s="51">
        <f>C32+C33+C34+C35+C36+C37+C38+C39+C40+C41+C42+C43+C44+C45+C46+C47</f>
        <v>0</v>
      </c>
      <c r="D31" s="51">
        <f t="shared" ref="D31:E31" si="0">D32+D33+D34+D35+D36+D37+D38+D39+D40+D41+D42+D43+D44+D45+D46+D47</f>
        <v>0</v>
      </c>
      <c r="E31" s="51">
        <f t="shared" si="0"/>
        <v>0</v>
      </c>
    </row>
    <row r="32" spans="1:5" s="72" customFormat="1" ht="30" customHeight="1" x14ac:dyDescent="0.25">
      <c r="A32" s="42"/>
      <c r="B32" s="18" t="s">
        <v>41</v>
      </c>
      <c r="C32" s="36"/>
      <c r="D32" s="36"/>
      <c r="E32" s="36"/>
    </row>
    <row r="33" spans="1:5" s="72" customFormat="1" ht="30" customHeight="1" x14ac:dyDescent="0.25">
      <c r="A33" s="42"/>
      <c r="B33" s="18" t="s">
        <v>42</v>
      </c>
      <c r="C33" s="36"/>
      <c r="D33" s="36"/>
      <c r="E33" s="36"/>
    </row>
    <row r="34" spans="1:5" ht="30" customHeight="1" x14ac:dyDescent="0.25">
      <c r="A34" s="9" t="s">
        <v>1</v>
      </c>
      <c r="B34" s="8" t="s">
        <v>43</v>
      </c>
      <c r="C34" s="36"/>
      <c r="D34" s="36"/>
      <c r="E34" s="36"/>
    </row>
    <row r="35" spans="1:5" ht="30" customHeight="1" x14ac:dyDescent="0.25">
      <c r="A35" s="9"/>
      <c r="B35" s="8" t="s">
        <v>44</v>
      </c>
      <c r="C35" s="36"/>
      <c r="D35" s="36"/>
      <c r="E35" s="36"/>
    </row>
    <row r="36" spans="1:5" ht="30" customHeight="1" x14ac:dyDescent="0.25">
      <c r="A36" s="9"/>
      <c r="B36" s="8" t="s">
        <v>45</v>
      </c>
      <c r="C36" s="36"/>
      <c r="D36" s="36"/>
      <c r="E36" s="36"/>
    </row>
    <row r="37" spans="1:5" ht="30" customHeight="1" x14ac:dyDescent="0.25">
      <c r="A37" s="9" t="s">
        <v>1</v>
      </c>
      <c r="B37" s="8" t="s">
        <v>46</v>
      </c>
      <c r="C37" s="36"/>
      <c r="D37" s="36"/>
      <c r="E37" s="36"/>
    </row>
    <row r="38" spans="1:5" ht="30" customHeight="1" x14ac:dyDescent="0.25">
      <c r="A38" s="9"/>
      <c r="B38" s="8" t="s">
        <v>47</v>
      </c>
      <c r="C38" s="36"/>
      <c r="D38" s="36"/>
      <c r="E38" s="36"/>
    </row>
    <row r="39" spans="1:5" ht="30" customHeight="1" x14ac:dyDescent="0.25">
      <c r="A39" s="9"/>
      <c r="B39" s="8" t="s">
        <v>48</v>
      </c>
      <c r="C39" s="36"/>
      <c r="D39" s="36"/>
      <c r="E39" s="36"/>
    </row>
    <row r="40" spans="1:5" ht="30" customHeight="1" x14ac:dyDescent="0.25">
      <c r="A40" s="9"/>
      <c r="B40" s="8" t="s">
        <v>49</v>
      </c>
      <c r="C40" s="36"/>
      <c r="D40" s="36"/>
      <c r="E40" s="36"/>
    </row>
    <row r="41" spans="1:5" ht="30" customHeight="1" x14ac:dyDescent="0.25">
      <c r="A41" s="9"/>
      <c r="B41" s="8" t="s">
        <v>133</v>
      </c>
      <c r="C41" s="36"/>
      <c r="D41" s="36"/>
      <c r="E41" s="36"/>
    </row>
    <row r="42" spans="1:5" ht="30" customHeight="1" x14ac:dyDescent="0.25">
      <c r="A42" s="9"/>
      <c r="B42" s="8" t="s">
        <v>139</v>
      </c>
      <c r="C42" s="36"/>
      <c r="D42" s="36"/>
      <c r="E42" s="36"/>
    </row>
    <row r="43" spans="1:5" ht="30" customHeight="1" x14ac:dyDescent="0.25">
      <c r="A43" s="9"/>
      <c r="B43" s="8" t="s">
        <v>50</v>
      </c>
      <c r="C43" s="36"/>
      <c r="D43" s="36"/>
      <c r="E43" s="36"/>
    </row>
    <row r="44" spans="1:5" ht="30" customHeight="1" x14ac:dyDescent="0.25">
      <c r="A44" s="9"/>
      <c r="B44" s="8" t="s">
        <v>51</v>
      </c>
      <c r="C44" s="36"/>
      <c r="D44" s="36"/>
      <c r="E44" s="36"/>
    </row>
    <row r="45" spans="1:5" ht="30" customHeight="1" x14ac:dyDescent="0.25">
      <c r="A45" s="9"/>
      <c r="B45" s="8" t="s">
        <v>134</v>
      </c>
      <c r="C45" s="36"/>
      <c r="D45" s="36"/>
      <c r="E45" s="36"/>
    </row>
    <row r="46" spans="1:5" ht="30" customHeight="1" x14ac:dyDescent="0.25">
      <c r="A46" s="9"/>
      <c r="B46" s="8"/>
      <c r="C46" s="36"/>
      <c r="D46" s="36"/>
      <c r="E46" s="36"/>
    </row>
    <row r="47" spans="1:5" ht="30" customHeight="1" x14ac:dyDescent="0.25">
      <c r="A47" s="9"/>
      <c r="B47" s="8" t="s">
        <v>52</v>
      </c>
      <c r="C47" s="36"/>
      <c r="D47" s="36"/>
      <c r="E47" s="36"/>
    </row>
    <row r="48" spans="1:5" s="75" customFormat="1" ht="30" customHeight="1" x14ac:dyDescent="0.25">
      <c r="A48" s="49" t="s">
        <v>7</v>
      </c>
      <c r="B48" s="50" t="s">
        <v>53</v>
      </c>
      <c r="C48" s="51">
        <f>C49+C50+C51+C52+C53+C54+C55+C56+C57+C58+C59+C60+C61+C62+C63+C64+C65+C66+C67+C68+C69+C70+C71+C72+C73+C75+C76+C77+C78+C79+C80+C81+C82+C83+C84+C85+C86+C87+C88+C89+C90+C91+C92+C93+C94+C95+C96+C97+C98+C74</f>
        <v>0</v>
      </c>
      <c r="D48" s="51">
        <f t="shared" ref="D48:E48" si="1">D49+D50+D51+D52+D53+D54+D55+D56+D57+D58+D59+D60+D61+D62+D63+D64+D65+D66+D67+D68+D69+D70+D71+D72+D73+D75+D76+D77+D78+D79+D80+D81+D82+D83+D84+D85+D86+D87+D88+D89+D90+D91+D92+D93+D94+D95+D96+D97+D98+D74</f>
        <v>0</v>
      </c>
      <c r="E48" s="51">
        <f t="shared" si="1"/>
        <v>0</v>
      </c>
    </row>
    <row r="49" spans="1:5" ht="30" customHeight="1" x14ac:dyDescent="0.25">
      <c r="A49" s="9"/>
      <c r="B49" s="8" t="s">
        <v>54</v>
      </c>
      <c r="C49" s="36"/>
      <c r="D49" s="36"/>
      <c r="E49" s="36"/>
    </row>
    <row r="50" spans="1:5" ht="30" customHeight="1" x14ac:dyDescent="0.25">
      <c r="A50" s="9"/>
      <c r="B50" s="8" t="s">
        <v>55</v>
      </c>
      <c r="C50" s="36"/>
      <c r="D50" s="36"/>
      <c r="E50" s="36"/>
    </row>
    <row r="51" spans="1:5" ht="30" customHeight="1" x14ac:dyDescent="0.25">
      <c r="A51" s="9"/>
      <c r="B51" s="8" t="s">
        <v>56</v>
      </c>
      <c r="C51" s="36"/>
      <c r="D51" s="36"/>
      <c r="E51" s="36"/>
    </row>
    <row r="52" spans="1:5" ht="30" customHeight="1" x14ac:dyDescent="0.25">
      <c r="A52" s="9"/>
      <c r="B52" s="8" t="s">
        <v>57</v>
      </c>
      <c r="C52" s="36"/>
      <c r="D52" s="36"/>
      <c r="E52" s="36"/>
    </row>
    <row r="53" spans="1:5" s="79" customFormat="1" ht="30" customHeight="1" x14ac:dyDescent="0.25">
      <c r="A53" s="9"/>
      <c r="B53" s="8" t="s">
        <v>58</v>
      </c>
      <c r="C53" s="36"/>
      <c r="D53" s="36"/>
      <c r="E53" s="36"/>
    </row>
    <row r="54" spans="1:5" ht="30" customHeight="1" x14ac:dyDescent="0.25">
      <c r="A54" s="9"/>
      <c r="B54" s="8" t="s">
        <v>59</v>
      </c>
      <c r="C54" s="36"/>
      <c r="D54" s="36"/>
      <c r="E54" s="36"/>
    </row>
    <row r="55" spans="1:5" ht="30" customHeight="1" x14ac:dyDescent="0.25">
      <c r="A55" s="9"/>
      <c r="B55" s="19" t="s">
        <v>60</v>
      </c>
      <c r="C55" s="36"/>
      <c r="D55" s="36"/>
      <c r="E55" s="36"/>
    </row>
    <row r="56" spans="1:5" ht="30" customHeight="1" x14ac:dyDescent="0.25">
      <c r="A56" s="9"/>
      <c r="B56" s="19" t="s">
        <v>61</v>
      </c>
      <c r="C56" s="36"/>
      <c r="D56" s="36"/>
      <c r="E56" s="36"/>
    </row>
    <row r="57" spans="1:5" ht="30" customHeight="1" x14ac:dyDescent="0.25">
      <c r="A57" s="9"/>
      <c r="B57" s="8" t="s">
        <v>62</v>
      </c>
      <c r="C57" s="36"/>
      <c r="D57" s="36"/>
      <c r="E57" s="36"/>
    </row>
    <row r="58" spans="1:5" ht="30" customHeight="1" x14ac:dyDescent="0.25">
      <c r="A58" s="9"/>
      <c r="B58" s="8" t="s">
        <v>135</v>
      </c>
      <c r="C58" s="36"/>
      <c r="D58" s="36"/>
      <c r="E58" s="36"/>
    </row>
    <row r="59" spans="1:5" ht="30" customHeight="1" x14ac:dyDescent="0.25">
      <c r="A59" s="9"/>
      <c r="B59" s="8"/>
      <c r="C59" s="36"/>
      <c r="D59" s="36"/>
      <c r="E59" s="36"/>
    </row>
    <row r="60" spans="1:5" ht="30" customHeight="1" x14ac:dyDescent="0.25">
      <c r="A60" s="9"/>
      <c r="B60" s="8" t="s">
        <v>63</v>
      </c>
      <c r="C60" s="36"/>
      <c r="D60" s="36"/>
      <c r="E60" s="36"/>
    </row>
    <row r="61" spans="1:5" ht="30" customHeight="1" x14ac:dyDescent="0.25">
      <c r="A61" s="9"/>
      <c r="B61" s="8" t="s">
        <v>64</v>
      </c>
      <c r="C61" s="36"/>
      <c r="D61" s="36"/>
      <c r="E61" s="36"/>
    </row>
    <row r="62" spans="1:5" ht="30" customHeight="1" x14ac:dyDescent="0.25">
      <c r="A62" s="9"/>
      <c r="B62" s="8" t="s">
        <v>65</v>
      </c>
      <c r="C62" s="36"/>
      <c r="D62" s="36"/>
      <c r="E62" s="36"/>
    </row>
    <row r="63" spans="1:5" ht="30" customHeight="1" x14ac:dyDescent="0.25">
      <c r="A63" s="9"/>
      <c r="B63" s="8" t="s">
        <v>136</v>
      </c>
      <c r="C63" s="36"/>
      <c r="D63" s="36"/>
      <c r="E63" s="36"/>
    </row>
    <row r="64" spans="1:5" ht="30" customHeight="1" x14ac:dyDescent="0.25">
      <c r="A64" s="9"/>
      <c r="B64" s="8"/>
      <c r="C64" s="36"/>
      <c r="D64" s="36"/>
      <c r="E64" s="36"/>
    </row>
    <row r="65" spans="1:5" ht="30" customHeight="1" x14ac:dyDescent="0.25">
      <c r="A65" s="9"/>
      <c r="B65" s="8" t="s">
        <v>66</v>
      </c>
      <c r="C65" s="36"/>
      <c r="D65" s="36"/>
      <c r="E65" s="36"/>
    </row>
    <row r="66" spans="1:5" ht="30" customHeight="1" x14ac:dyDescent="0.25">
      <c r="A66" s="9"/>
      <c r="B66" s="8" t="s">
        <v>67</v>
      </c>
      <c r="C66" s="36"/>
      <c r="D66" s="36"/>
      <c r="E66" s="36"/>
    </row>
    <row r="67" spans="1:5" ht="30" customHeight="1" x14ac:dyDescent="0.25">
      <c r="A67" s="9"/>
      <c r="B67" s="8" t="s">
        <v>68</v>
      </c>
      <c r="C67" s="36"/>
      <c r="D67" s="36"/>
      <c r="E67" s="36"/>
    </row>
    <row r="68" spans="1:5" ht="30" customHeight="1" x14ac:dyDescent="0.25">
      <c r="A68" s="9"/>
      <c r="B68" s="8" t="s">
        <v>137</v>
      </c>
      <c r="C68" s="36"/>
      <c r="D68" s="36"/>
      <c r="E68" s="36"/>
    </row>
    <row r="69" spans="1:5" ht="30" customHeight="1" x14ac:dyDescent="0.25">
      <c r="A69" s="9"/>
      <c r="B69" s="8" t="s">
        <v>138</v>
      </c>
      <c r="C69" s="36"/>
      <c r="D69" s="36"/>
      <c r="E69" s="36"/>
    </row>
    <row r="70" spans="1:5" ht="30" customHeight="1" x14ac:dyDescent="0.25">
      <c r="A70" s="9"/>
      <c r="B70" s="8" t="s">
        <v>69</v>
      </c>
      <c r="C70" s="36"/>
      <c r="D70" s="36"/>
      <c r="E70" s="36"/>
    </row>
    <row r="71" spans="1:5" ht="30" customHeight="1" x14ac:dyDescent="0.25">
      <c r="A71" s="9"/>
      <c r="B71" s="8" t="s">
        <v>70</v>
      </c>
      <c r="C71" s="36"/>
      <c r="D71" s="36"/>
      <c r="E71" s="36"/>
    </row>
    <row r="72" spans="1:5" ht="30" customHeight="1" x14ac:dyDescent="0.25">
      <c r="A72" s="9"/>
      <c r="B72" s="8" t="s">
        <v>71</v>
      </c>
      <c r="C72" s="36"/>
      <c r="D72" s="36"/>
      <c r="E72" s="36"/>
    </row>
    <row r="73" spans="1:5" ht="30" customHeight="1" x14ac:dyDescent="0.25">
      <c r="A73" s="9"/>
      <c r="B73" s="8" t="s">
        <v>72</v>
      </c>
      <c r="C73" s="36"/>
      <c r="D73" s="36"/>
      <c r="E73" s="36"/>
    </row>
    <row r="74" spans="1:5" ht="30" customHeight="1" x14ac:dyDescent="0.25">
      <c r="A74" s="9"/>
      <c r="B74" s="8" t="s">
        <v>73</v>
      </c>
      <c r="C74" s="36"/>
      <c r="D74" s="36"/>
      <c r="E74" s="36"/>
    </row>
    <row r="75" spans="1:5" ht="30" customHeight="1" x14ac:dyDescent="0.25">
      <c r="A75" s="9"/>
      <c r="B75" s="8" t="s">
        <v>74</v>
      </c>
      <c r="C75" s="36"/>
      <c r="D75" s="36"/>
      <c r="E75" s="36"/>
    </row>
    <row r="76" spans="1:5" ht="30" customHeight="1" x14ac:dyDescent="0.25">
      <c r="A76" s="9"/>
      <c r="B76" s="8" t="s">
        <v>75</v>
      </c>
      <c r="C76" s="36"/>
      <c r="D76" s="36"/>
      <c r="E76" s="36"/>
    </row>
    <row r="77" spans="1:5" ht="30" customHeight="1" x14ac:dyDescent="0.25">
      <c r="A77" s="9"/>
      <c r="B77" s="8" t="s">
        <v>76</v>
      </c>
      <c r="C77" s="36"/>
      <c r="D77" s="36"/>
      <c r="E77" s="36"/>
    </row>
    <row r="78" spans="1:5" ht="30" customHeight="1" x14ac:dyDescent="0.25">
      <c r="A78" s="9"/>
      <c r="B78" s="8" t="s">
        <v>77</v>
      </c>
      <c r="C78" s="36"/>
      <c r="D78" s="36"/>
      <c r="E78" s="36"/>
    </row>
    <row r="79" spans="1:5" ht="36.75" customHeight="1" x14ac:dyDescent="0.25">
      <c r="A79" s="9"/>
      <c r="B79" s="8" t="s">
        <v>78</v>
      </c>
      <c r="C79" s="36"/>
      <c r="D79" s="36"/>
      <c r="E79" s="36"/>
    </row>
    <row r="80" spans="1:5" ht="30" customHeight="1" x14ac:dyDescent="0.25">
      <c r="A80" s="9"/>
      <c r="B80" s="8" t="s">
        <v>79</v>
      </c>
      <c r="C80" s="36"/>
      <c r="D80" s="36"/>
      <c r="E80" s="36"/>
    </row>
    <row r="81" spans="1:5" ht="30" customHeight="1" x14ac:dyDescent="0.25">
      <c r="A81" s="9"/>
      <c r="B81" s="8" t="s">
        <v>80</v>
      </c>
      <c r="C81" s="36"/>
      <c r="D81" s="36"/>
      <c r="E81" s="36"/>
    </row>
    <row r="82" spans="1:5" ht="30" customHeight="1" x14ac:dyDescent="0.25">
      <c r="A82" s="9"/>
      <c r="B82" s="8" t="s">
        <v>81</v>
      </c>
      <c r="C82" s="36"/>
      <c r="D82" s="36"/>
      <c r="E82" s="36"/>
    </row>
    <row r="83" spans="1:5" ht="30" customHeight="1" x14ac:dyDescent="0.25">
      <c r="A83" s="9"/>
      <c r="B83" s="8" t="s">
        <v>82</v>
      </c>
      <c r="C83" s="36"/>
      <c r="D83" s="36"/>
      <c r="E83" s="36"/>
    </row>
    <row r="84" spans="1:5" ht="30" customHeight="1" x14ac:dyDescent="0.25">
      <c r="A84" s="9"/>
      <c r="B84" s="8" t="s">
        <v>83</v>
      </c>
      <c r="C84" s="36"/>
      <c r="D84" s="36"/>
      <c r="E84" s="36"/>
    </row>
    <row r="85" spans="1:5" ht="30" customHeight="1" x14ac:dyDescent="0.25">
      <c r="A85" s="9"/>
      <c r="B85" s="8" t="s">
        <v>84</v>
      </c>
      <c r="C85" s="36"/>
      <c r="D85" s="36"/>
      <c r="E85" s="36"/>
    </row>
    <row r="86" spans="1:5" ht="30" customHeight="1" x14ac:dyDescent="0.25">
      <c r="A86" s="9"/>
      <c r="B86" s="8" t="s">
        <v>85</v>
      </c>
      <c r="C86" s="36"/>
      <c r="D86" s="36"/>
      <c r="E86" s="36"/>
    </row>
    <row r="87" spans="1:5" ht="30" customHeight="1" x14ac:dyDescent="0.25">
      <c r="A87" s="9"/>
      <c r="B87" s="8" t="s">
        <v>131</v>
      </c>
      <c r="C87" s="36"/>
      <c r="D87" s="36"/>
      <c r="E87" s="36"/>
    </row>
    <row r="88" spans="1:5" ht="30" customHeight="1" x14ac:dyDescent="0.25">
      <c r="A88" s="9"/>
      <c r="B88" s="8" t="s">
        <v>86</v>
      </c>
      <c r="C88" s="36"/>
      <c r="D88" s="36"/>
      <c r="E88" s="36"/>
    </row>
    <row r="89" spans="1:5" ht="30" customHeight="1" x14ac:dyDescent="0.25">
      <c r="A89" s="9"/>
      <c r="B89" s="8" t="s">
        <v>87</v>
      </c>
      <c r="C89" s="36"/>
      <c r="D89" s="36"/>
      <c r="E89" s="36"/>
    </row>
    <row r="90" spans="1:5" ht="30" customHeight="1" x14ac:dyDescent="0.25">
      <c r="A90" s="9"/>
      <c r="B90" s="8" t="s">
        <v>88</v>
      </c>
      <c r="C90" s="36"/>
      <c r="D90" s="36"/>
      <c r="E90" s="36"/>
    </row>
    <row r="91" spans="1:5" ht="30" customHeight="1" x14ac:dyDescent="0.25">
      <c r="A91" s="9"/>
      <c r="B91" s="8" t="s">
        <v>89</v>
      </c>
      <c r="C91" s="36"/>
      <c r="D91" s="36"/>
      <c r="E91" s="36"/>
    </row>
    <row r="92" spans="1:5" ht="30" customHeight="1" x14ac:dyDescent="0.25">
      <c r="A92" s="9"/>
      <c r="B92" s="8" t="s">
        <v>90</v>
      </c>
      <c r="C92" s="36"/>
      <c r="D92" s="36"/>
      <c r="E92" s="36"/>
    </row>
    <row r="93" spans="1:5" ht="30" customHeight="1" x14ac:dyDescent="0.25">
      <c r="A93" s="9"/>
      <c r="B93" s="8"/>
      <c r="C93" s="36"/>
      <c r="D93" s="36"/>
      <c r="E93" s="36"/>
    </row>
    <row r="94" spans="1:5" ht="30" customHeight="1" x14ac:dyDescent="0.25">
      <c r="A94" s="9"/>
      <c r="B94" s="20"/>
      <c r="C94" s="36"/>
      <c r="D94" s="36"/>
      <c r="E94" s="36"/>
    </row>
    <row r="95" spans="1:5" ht="30" customHeight="1" x14ac:dyDescent="0.25">
      <c r="A95" s="9"/>
      <c r="B95" s="8" t="s">
        <v>91</v>
      </c>
      <c r="C95" s="36"/>
      <c r="D95" s="36"/>
      <c r="E95" s="36"/>
    </row>
    <row r="96" spans="1:5" ht="30" customHeight="1" x14ac:dyDescent="0.25">
      <c r="A96" s="9"/>
      <c r="B96" s="8" t="s">
        <v>92</v>
      </c>
      <c r="C96" s="36"/>
      <c r="D96" s="36"/>
      <c r="E96" s="36"/>
    </row>
    <row r="97" spans="1:5" ht="30" customHeight="1" x14ac:dyDescent="0.25">
      <c r="A97" s="9"/>
      <c r="B97" s="8" t="s">
        <v>93</v>
      </c>
      <c r="C97" s="36"/>
      <c r="D97" s="36"/>
      <c r="E97" s="36"/>
    </row>
    <row r="98" spans="1:5" ht="30" customHeight="1" x14ac:dyDescent="0.25">
      <c r="A98" s="9"/>
      <c r="B98" s="8" t="s">
        <v>132</v>
      </c>
      <c r="C98" s="36"/>
      <c r="D98" s="36"/>
      <c r="E98" s="36"/>
    </row>
    <row r="99" spans="1:5" s="75" customFormat="1" ht="30" customHeight="1" x14ac:dyDescent="0.25">
      <c r="A99" s="49" t="s">
        <v>9</v>
      </c>
      <c r="B99" s="50" t="s">
        <v>94</v>
      </c>
      <c r="C99" s="51">
        <f>C100</f>
        <v>0</v>
      </c>
      <c r="D99" s="51">
        <f t="shared" ref="D99:E99" si="2">D100</f>
        <v>0</v>
      </c>
      <c r="E99" s="51">
        <f t="shared" si="2"/>
        <v>0</v>
      </c>
    </row>
    <row r="100" spans="1:5" ht="30" customHeight="1" x14ac:dyDescent="0.25">
      <c r="A100" s="9" t="s">
        <v>1</v>
      </c>
      <c r="B100" s="8" t="s">
        <v>95</v>
      </c>
      <c r="C100" s="36"/>
      <c r="D100" s="36"/>
      <c r="E100" s="36"/>
    </row>
    <row r="101" spans="1:5" s="75" customFormat="1" ht="30" customHeight="1" x14ac:dyDescent="0.25">
      <c r="A101" s="49" t="s">
        <v>11</v>
      </c>
      <c r="B101" s="50" t="s">
        <v>96</v>
      </c>
      <c r="C101" s="51">
        <f>C102+C103+C104</f>
        <v>0</v>
      </c>
      <c r="D101" s="51">
        <f t="shared" ref="D101:E101" si="3">D102+D103+D104</f>
        <v>0</v>
      </c>
      <c r="E101" s="51">
        <f t="shared" si="3"/>
        <v>0</v>
      </c>
    </row>
    <row r="102" spans="1:5" s="79" customFormat="1" ht="30" customHeight="1" x14ac:dyDescent="0.25">
      <c r="A102" s="9"/>
      <c r="B102" s="8" t="s">
        <v>97</v>
      </c>
      <c r="C102" s="36"/>
      <c r="D102" s="36"/>
      <c r="E102" s="36"/>
    </row>
    <row r="103" spans="1:5" s="79" customFormat="1" ht="30" customHeight="1" x14ac:dyDescent="0.25">
      <c r="A103" s="9"/>
      <c r="B103" s="8" t="s">
        <v>98</v>
      </c>
      <c r="C103" s="36"/>
      <c r="D103" s="36"/>
      <c r="E103" s="36"/>
    </row>
    <row r="104" spans="1:5" s="79" customFormat="1" ht="30" customHeight="1" x14ac:dyDescent="0.25">
      <c r="A104" s="9"/>
      <c r="B104" s="8" t="s">
        <v>99</v>
      </c>
      <c r="C104" s="36"/>
      <c r="D104" s="36"/>
      <c r="E104" s="36"/>
    </row>
    <row r="105" spans="1:5" s="75" customFormat="1" ht="30" customHeight="1" x14ac:dyDescent="0.25">
      <c r="A105" s="49" t="s">
        <v>15</v>
      </c>
      <c r="B105" s="50" t="s">
        <v>100</v>
      </c>
      <c r="C105" s="51">
        <f>C106</f>
        <v>0</v>
      </c>
      <c r="D105" s="51">
        <f t="shared" ref="D105:E105" si="4">D106</f>
        <v>0</v>
      </c>
      <c r="E105" s="51">
        <f t="shared" si="4"/>
        <v>0</v>
      </c>
    </row>
    <row r="106" spans="1:5" ht="30" customHeight="1" x14ac:dyDescent="0.25">
      <c r="A106" s="39"/>
      <c r="B106" s="16" t="s">
        <v>101</v>
      </c>
      <c r="C106" s="36">
        <v>0</v>
      </c>
      <c r="D106" s="36"/>
      <c r="E106" s="36"/>
    </row>
    <row r="107" spans="1:5" s="52" customFormat="1" ht="30" customHeight="1" x14ac:dyDescent="0.25">
      <c r="A107" s="49" t="s">
        <v>19</v>
      </c>
      <c r="B107" s="50" t="s">
        <v>148</v>
      </c>
      <c r="C107" s="51">
        <f>C108</f>
        <v>0</v>
      </c>
      <c r="D107" s="51">
        <f t="shared" ref="D107" si="5">D108</f>
        <v>0</v>
      </c>
      <c r="E107" s="51">
        <f>E108</f>
        <v>0</v>
      </c>
    </row>
    <row r="108" spans="1:5" s="6" customFormat="1" ht="30" customHeight="1" x14ac:dyDescent="0.25">
      <c r="A108" s="39"/>
      <c r="B108" s="16" t="s">
        <v>148</v>
      </c>
      <c r="C108" s="36"/>
      <c r="D108" s="36"/>
      <c r="E108" s="36"/>
    </row>
    <row r="109" spans="1:5" s="75" customFormat="1" ht="30" customHeight="1" x14ac:dyDescent="0.25">
      <c r="A109" s="49" t="s">
        <v>21</v>
      </c>
      <c r="B109" s="50" t="s">
        <v>102</v>
      </c>
      <c r="C109" s="51">
        <f>C110+C111+C112+C113+C114+C115+C116+C117+C118+C119+C120+C121+C122+C123+C124+C125</f>
        <v>0</v>
      </c>
      <c r="D109" s="51">
        <f t="shared" ref="D109:E109" si="6">D110+D111+D112+D113+D114+D115+D116+D117+D118+D119+D120+D121+D122+D123+D124+D125</f>
        <v>0</v>
      </c>
      <c r="E109" s="51">
        <f t="shared" si="6"/>
        <v>0</v>
      </c>
    </row>
    <row r="110" spans="1:5" ht="30" customHeight="1" x14ac:dyDescent="0.25">
      <c r="A110" s="9"/>
      <c r="B110" s="8" t="s">
        <v>103</v>
      </c>
      <c r="C110" s="36"/>
      <c r="D110" s="36"/>
      <c r="E110" s="36"/>
    </row>
    <row r="111" spans="1:5" ht="30" customHeight="1" x14ac:dyDescent="0.25">
      <c r="A111" s="9"/>
      <c r="B111" s="8" t="s">
        <v>104</v>
      </c>
      <c r="C111" s="36"/>
      <c r="D111" s="36"/>
      <c r="E111" s="36"/>
    </row>
    <row r="112" spans="1:5" ht="30" customHeight="1" x14ac:dyDescent="0.25">
      <c r="A112" s="9"/>
      <c r="B112" s="8" t="s">
        <v>105</v>
      </c>
      <c r="C112" s="36"/>
      <c r="D112" s="36"/>
      <c r="E112" s="36"/>
    </row>
    <row r="113" spans="1:5" ht="30" customHeight="1" x14ac:dyDescent="0.25">
      <c r="A113" s="9" t="s">
        <v>1</v>
      </c>
      <c r="B113" s="8" t="s">
        <v>106</v>
      </c>
      <c r="C113" s="36"/>
      <c r="D113" s="36"/>
      <c r="E113" s="36"/>
    </row>
    <row r="114" spans="1:5" ht="30" customHeight="1" x14ac:dyDescent="0.25">
      <c r="A114" s="9"/>
      <c r="B114" s="8" t="s">
        <v>107</v>
      </c>
      <c r="C114" s="36"/>
      <c r="D114" s="36"/>
      <c r="E114" s="36"/>
    </row>
    <row r="115" spans="1:5" ht="30" customHeight="1" x14ac:dyDescent="0.25">
      <c r="A115" s="9"/>
      <c r="B115" s="8" t="s">
        <v>108</v>
      </c>
      <c r="C115" s="36"/>
      <c r="D115" s="36"/>
      <c r="E115" s="36"/>
    </row>
    <row r="116" spans="1:5" ht="30" customHeight="1" x14ac:dyDescent="0.25">
      <c r="A116" s="9"/>
      <c r="B116" s="8" t="s">
        <v>109</v>
      </c>
      <c r="C116" s="36"/>
      <c r="D116" s="36"/>
      <c r="E116" s="36"/>
    </row>
    <row r="117" spans="1:5" ht="30" customHeight="1" x14ac:dyDescent="0.25">
      <c r="A117" s="9"/>
      <c r="B117" s="8" t="s">
        <v>110</v>
      </c>
      <c r="C117" s="36"/>
      <c r="D117" s="36"/>
      <c r="E117" s="36"/>
    </row>
    <row r="118" spans="1:5" ht="30" customHeight="1" x14ac:dyDescent="0.25">
      <c r="A118" s="9"/>
      <c r="B118" s="8" t="s">
        <v>111</v>
      </c>
      <c r="C118" s="36"/>
      <c r="D118" s="36"/>
      <c r="E118" s="36"/>
    </row>
    <row r="119" spans="1:5" ht="30" customHeight="1" x14ac:dyDescent="0.25">
      <c r="A119" s="9"/>
      <c r="B119" s="8" t="s">
        <v>112</v>
      </c>
      <c r="C119" s="36"/>
      <c r="D119" s="36"/>
      <c r="E119" s="36"/>
    </row>
    <row r="120" spans="1:5" ht="30" customHeight="1" x14ac:dyDescent="0.25">
      <c r="A120" s="9"/>
      <c r="B120" s="8" t="s">
        <v>113</v>
      </c>
      <c r="C120" s="36"/>
      <c r="D120" s="36"/>
      <c r="E120" s="36"/>
    </row>
    <row r="121" spans="1:5" ht="30" customHeight="1" x14ac:dyDescent="0.25">
      <c r="A121" s="9"/>
      <c r="B121" s="8" t="s">
        <v>114</v>
      </c>
      <c r="C121" s="36"/>
      <c r="D121" s="36"/>
      <c r="E121" s="36"/>
    </row>
    <row r="122" spans="1:5" ht="30" customHeight="1" x14ac:dyDescent="0.25">
      <c r="A122" s="9"/>
      <c r="B122" s="8" t="s">
        <v>115</v>
      </c>
      <c r="C122" s="36"/>
      <c r="D122" s="36"/>
      <c r="E122" s="36"/>
    </row>
    <row r="123" spans="1:5" ht="30" customHeight="1" x14ac:dyDescent="0.25">
      <c r="A123" s="9"/>
      <c r="B123" s="8" t="s">
        <v>116</v>
      </c>
      <c r="C123" s="36"/>
      <c r="D123" s="36"/>
      <c r="E123" s="36"/>
    </row>
    <row r="124" spans="1:5" ht="30" customHeight="1" x14ac:dyDescent="0.25">
      <c r="A124" s="9"/>
      <c r="B124" s="8" t="s">
        <v>117</v>
      </c>
      <c r="C124" s="36"/>
      <c r="D124" s="36"/>
      <c r="E124" s="36"/>
    </row>
    <row r="125" spans="1:5" ht="30" customHeight="1" x14ac:dyDescent="0.25">
      <c r="A125" s="9"/>
      <c r="B125" s="8" t="s">
        <v>118</v>
      </c>
      <c r="C125" s="36"/>
      <c r="D125" s="36"/>
      <c r="E125" s="36"/>
    </row>
    <row r="126" spans="1:5" s="75" customFormat="1" ht="30" customHeight="1" x14ac:dyDescent="0.25">
      <c r="A126" s="54" t="s">
        <v>23</v>
      </c>
      <c r="B126" s="55" t="s">
        <v>119</v>
      </c>
      <c r="C126" s="56">
        <f>C127+C128</f>
        <v>0</v>
      </c>
      <c r="D126" s="56">
        <f>D127+D128</f>
        <v>0</v>
      </c>
      <c r="E126" s="56">
        <f>E127+E128</f>
        <v>0</v>
      </c>
    </row>
    <row r="127" spans="1:5" ht="30" customHeight="1" x14ac:dyDescent="0.25">
      <c r="A127" s="9"/>
      <c r="B127" s="8" t="s">
        <v>120</v>
      </c>
      <c r="C127" s="36">
        <v>0</v>
      </c>
      <c r="D127" s="36"/>
      <c r="E127" s="36"/>
    </row>
    <row r="128" spans="1:5" ht="30" customHeight="1" x14ac:dyDescent="0.25">
      <c r="A128" s="9"/>
      <c r="B128" s="8" t="s">
        <v>121</v>
      </c>
      <c r="C128" s="36">
        <v>0</v>
      </c>
      <c r="D128" s="36"/>
      <c r="E128" s="36"/>
    </row>
    <row r="129" spans="1:5" s="75" customFormat="1" ht="30" customHeight="1" x14ac:dyDescent="0.25">
      <c r="A129" s="54" t="s">
        <v>25</v>
      </c>
      <c r="B129" s="55" t="s">
        <v>122</v>
      </c>
      <c r="C129" s="56">
        <f>C130+C131+C132+C133</f>
        <v>0</v>
      </c>
      <c r="D129" s="56">
        <f t="shared" ref="D129" si="7">D130+D131+D132+D133</f>
        <v>0</v>
      </c>
      <c r="E129" s="56">
        <f t="shared" ref="E129" si="8">E130+E131+E132+E133</f>
        <v>0</v>
      </c>
    </row>
    <row r="130" spans="1:5" s="72" customFormat="1" ht="30" customHeight="1" x14ac:dyDescent="0.25">
      <c r="A130" s="44"/>
      <c r="B130" s="18" t="s">
        <v>123</v>
      </c>
      <c r="C130" s="36">
        <v>0</v>
      </c>
      <c r="D130" s="36"/>
      <c r="E130" s="36"/>
    </row>
    <row r="131" spans="1:5" ht="51" customHeight="1" x14ac:dyDescent="0.25">
      <c r="A131" s="9"/>
      <c r="B131" s="8" t="s">
        <v>124</v>
      </c>
      <c r="C131" s="36">
        <v>0</v>
      </c>
      <c r="D131" s="36"/>
      <c r="E131" s="36"/>
    </row>
    <row r="132" spans="1:5" ht="30" customHeight="1" x14ac:dyDescent="0.25">
      <c r="A132" s="9"/>
      <c r="B132" s="8" t="s">
        <v>125</v>
      </c>
      <c r="C132" s="36">
        <v>0</v>
      </c>
      <c r="D132" s="36"/>
      <c r="E132" s="36"/>
    </row>
    <row r="133" spans="1:5" ht="30" customHeight="1" x14ac:dyDescent="0.25">
      <c r="A133" s="9"/>
      <c r="B133" s="8" t="s">
        <v>126</v>
      </c>
      <c r="C133" s="36">
        <v>0</v>
      </c>
      <c r="D133" s="36"/>
      <c r="E133" s="36"/>
    </row>
    <row r="134" spans="1:5" s="74" customFormat="1" ht="30" customHeight="1" x14ac:dyDescent="0.25">
      <c r="A134" s="12" t="s">
        <v>27</v>
      </c>
      <c r="B134" s="22" t="s">
        <v>128</v>
      </c>
      <c r="C134" s="26">
        <f t="shared" ref="C134:D134" si="9">C9-C29</f>
        <v>0</v>
      </c>
      <c r="D134" s="26">
        <f t="shared" si="9"/>
        <v>0</v>
      </c>
      <c r="E134" s="26">
        <f t="shared" ref="E134" si="10">E9-E29</f>
        <v>0</v>
      </c>
    </row>
  </sheetData>
  <mergeCells count="11">
    <mergeCell ref="E6:E8"/>
    <mergeCell ref="E26:E28"/>
    <mergeCell ref="A26:A28"/>
    <mergeCell ref="B26:B28"/>
    <mergeCell ref="C26:C28"/>
    <mergeCell ref="D26:D28"/>
    <mergeCell ref="B4:D4"/>
    <mergeCell ref="A6:A8"/>
    <mergeCell ref="B6:B8"/>
    <mergeCell ref="C6:C8"/>
    <mergeCell ref="D6:D8"/>
  </mergeCells>
  <pageMargins left="0.70866141732283472" right="0.70866141732283472" top="0.74803149606299213" bottom="0.74803149606299213" header="0.31496062992125984" footer="0.31496062992125984"/>
  <pageSetup paperSize="9" scale="5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SVI ODJELI</vt:lpstr>
      <vt:lpstr>01 -OPĆI</vt:lpstr>
      <vt:lpstr>02- KOMUNALNI</vt:lpstr>
      <vt:lpstr>03-SMEĆE</vt:lpstr>
      <vt:lpstr>04-H.G.I.</vt:lpstr>
      <vt:lpstr>ZBROJ 02 I 04</vt:lpstr>
      <vt:lpstr>05-IGRALIŠTA</vt:lpstr>
      <vt:lpstr>08-PREFAKTURIRATI ALBANEŽ</vt:lpstr>
      <vt:lpstr>04-PROMIDŽBA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Samanta Rojnić</dc:creator>
  <cp:lastModifiedBy>Tatjana Stanko</cp:lastModifiedBy>
  <cp:lastPrinted>2024-05-28T09:50:56Z</cp:lastPrinted>
  <dcterms:created xsi:type="dcterms:W3CDTF">2017-03-13T08:53:27Z</dcterms:created>
  <dcterms:modified xsi:type="dcterms:W3CDTF">2024-06-11T11:31:00Z</dcterms:modified>
</cp:coreProperties>
</file>